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935"/>
  </bookViews>
  <sheets>
    <sheet name="СВОД перечень мероп.пр." sheetId="1" r:id="rId1"/>
    <sheet name="подпрограммы учреждений" sheetId="5" r:id="rId2"/>
    <sheet name="Лист1" sheetId="6" r:id="rId3"/>
  </sheets>
  <calcPr calcId="125725"/>
</workbook>
</file>

<file path=xl/calcChain.xml><?xml version="1.0" encoding="utf-8"?>
<calcChain xmlns="http://schemas.openxmlformats.org/spreadsheetml/2006/main">
  <c r="H271" i="1"/>
  <c r="G271"/>
  <c r="E271"/>
  <c r="H110"/>
  <c r="G110"/>
  <c r="E110"/>
  <c r="H16"/>
  <c r="G16"/>
  <c r="G265" s="1"/>
  <c r="E16"/>
  <c r="H22"/>
  <c r="G22"/>
  <c r="E22"/>
  <c r="E1375" i="5" l="1"/>
  <c r="G16"/>
  <c r="H16"/>
  <c r="I16"/>
  <c r="J16"/>
  <c r="E16"/>
  <c r="H504"/>
  <c r="G504"/>
  <c r="G510"/>
  <c r="H510"/>
  <c r="E510"/>
  <c r="E504"/>
  <c r="G22"/>
  <c r="H22"/>
  <c r="E22"/>
  <c r="G622"/>
  <c r="H622"/>
  <c r="E622"/>
  <c r="E628"/>
  <c r="E1372"/>
  <c r="E1371"/>
  <c r="J883"/>
  <c r="I883"/>
  <c r="H883"/>
  <c r="E883"/>
  <c r="H1362"/>
  <c r="E1367"/>
  <c r="E1362" s="1"/>
  <c r="H1355"/>
  <c r="E1360"/>
  <c r="E1355" s="1"/>
  <c r="E442"/>
  <c r="E435"/>
  <c r="J386"/>
  <c r="J75" i="1" s="1"/>
  <c r="H386" i="5"/>
  <c r="H75" i="1" s="1"/>
  <c r="J383" i="5"/>
  <c r="J72" i="1" s="1"/>
  <c r="H383" i="5"/>
  <c r="H72" i="1" s="1"/>
  <c r="H165" i="5"/>
  <c r="H40" i="1" s="1"/>
  <c r="H166" i="5"/>
  <c r="H41" i="1" s="1"/>
  <c r="H167" i="5"/>
  <c r="H42" i="1" s="1"/>
  <c r="H164" i="5"/>
  <c r="H39" i="1" s="1"/>
  <c r="I165" i="5"/>
  <c r="I40" i="1" s="1"/>
  <c r="I166" i="5"/>
  <c r="I41" i="1" s="1"/>
  <c r="I167" i="5"/>
  <c r="I42" i="1" s="1"/>
  <c r="I164" i="5"/>
  <c r="I39" i="1" s="1"/>
  <c r="J165" i="5"/>
  <c r="J166"/>
  <c r="J41" i="1" s="1"/>
  <c r="J167" i="5"/>
  <c r="J42" i="1" s="1"/>
  <c r="J164" i="5"/>
  <c r="J39" i="1" s="1"/>
  <c r="H260" i="5"/>
  <c r="E265"/>
  <c r="E260" s="1"/>
  <c r="H253"/>
  <c r="E258"/>
  <c r="E257"/>
  <c r="E253" s="1"/>
  <c r="H246"/>
  <c r="E251"/>
  <c r="E250"/>
  <c r="E246" s="1"/>
  <c r="H239"/>
  <c r="E244"/>
  <c r="E243"/>
  <c r="E239" s="1"/>
  <c r="J32"/>
  <c r="J30"/>
  <c r="J28"/>
  <c r="J26"/>
  <c r="H32"/>
  <c r="H30"/>
  <c r="H28"/>
  <c r="H26"/>
  <c r="H147"/>
  <c r="E147"/>
  <c r="H140"/>
  <c r="E145"/>
  <c r="E144"/>
  <c r="E140" s="1"/>
  <c r="H133"/>
  <c r="E138"/>
  <c r="E137"/>
  <c r="E133" s="1"/>
  <c r="H154"/>
  <c r="E159"/>
  <c r="E154" s="1"/>
  <c r="H507"/>
  <c r="H506"/>
  <c r="H518"/>
  <c r="E523"/>
  <c r="E522"/>
  <c r="E518" s="1"/>
  <c r="H553"/>
  <c r="E557"/>
  <c r="E553" s="1"/>
  <c r="H457"/>
  <c r="H458"/>
  <c r="H92" i="1" s="1"/>
  <c r="H459" i="5"/>
  <c r="H93" i="1" s="1"/>
  <c r="H456" i="5"/>
  <c r="H632"/>
  <c r="H633"/>
  <c r="H635"/>
  <c r="H574"/>
  <c r="H560"/>
  <c r="H532"/>
  <c r="H525"/>
  <c r="H511"/>
  <c r="G509"/>
  <c r="G109" i="1" s="1"/>
  <c r="G104" s="1"/>
  <c r="J509" i="5"/>
  <c r="J109" i="1" s="1"/>
  <c r="J508" i="5"/>
  <c r="J108" i="1" s="1"/>
  <c r="H655" i="5"/>
  <c r="H651" s="1"/>
  <c r="H648"/>
  <c r="H634" s="1"/>
  <c r="H116" i="1" s="1"/>
  <c r="E648" i="5"/>
  <c r="E647"/>
  <c r="H644"/>
  <c r="E644"/>
  <c r="H615"/>
  <c r="E620"/>
  <c r="E619"/>
  <c r="E615" s="1"/>
  <c r="E613"/>
  <c r="E612"/>
  <c r="E611"/>
  <c r="H608"/>
  <c r="E608"/>
  <c r="H593"/>
  <c r="E593" s="1"/>
  <c r="H592"/>
  <c r="H588" s="1"/>
  <c r="E579"/>
  <c r="E578"/>
  <c r="E574" s="1"/>
  <c r="H544"/>
  <c r="H543"/>
  <c r="H480"/>
  <c r="H100" i="1" s="1"/>
  <c r="H490" i="5"/>
  <c r="E494"/>
  <c r="E490" s="1"/>
  <c r="H437"/>
  <c r="H85" i="1" s="1"/>
  <c r="H436" i="5"/>
  <c r="H84" i="1" s="1"/>
  <c r="H446" i="5"/>
  <c r="E451"/>
  <c r="E450"/>
  <c r="E446" s="1"/>
  <c r="H468"/>
  <c r="E473"/>
  <c r="E472"/>
  <c r="E468" s="1"/>
  <c r="H126"/>
  <c r="J126"/>
  <c r="E131"/>
  <c r="E130"/>
  <c r="E126" s="1"/>
  <c r="H424"/>
  <c r="J424"/>
  <c r="E429"/>
  <c r="E428"/>
  <c r="E424" s="1"/>
  <c r="H417"/>
  <c r="E422"/>
  <c r="E421"/>
  <c r="E417" s="1"/>
  <c r="H232"/>
  <c r="J232"/>
  <c r="H119"/>
  <c r="J119"/>
  <c r="H112"/>
  <c r="J112"/>
  <c r="H105"/>
  <c r="J105"/>
  <c r="E237"/>
  <c r="E236"/>
  <c r="E232" s="1"/>
  <c r="E117"/>
  <c r="E112" s="1"/>
  <c r="E110"/>
  <c r="E109"/>
  <c r="E105" s="1"/>
  <c r="E124"/>
  <c r="E123"/>
  <c r="E119" s="1"/>
  <c r="E230" i="1"/>
  <c r="E206"/>
  <c r="E205"/>
  <c r="H80" l="1"/>
  <c r="J40"/>
  <c r="E543" i="5"/>
  <c r="E544"/>
  <c r="E592"/>
  <c r="E588" s="1"/>
  <c r="E655"/>
  <c r="E651" s="1"/>
  <c r="H539"/>
  <c r="H1203"/>
  <c r="H1202"/>
  <c r="H996"/>
  <c r="H995"/>
  <c r="H1195"/>
  <c r="H1188"/>
  <c r="H974"/>
  <c r="H1026"/>
  <c r="E1030"/>
  <c r="E1026" s="1"/>
  <c r="H156" i="1"/>
  <c r="H700" i="5"/>
  <c r="H686"/>
  <c r="H722"/>
  <c r="H708"/>
  <c r="H725"/>
  <c r="E729"/>
  <c r="E725" s="1"/>
  <c r="G18" i="1"/>
  <c r="H112"/>
  <c r="E539" i="5" l="1"/>
  <c r="H550"/>
  <c r="H585"/>
  <c r="H581" s="1"/>
  <c r="H497"/>
  <c r="H551"/>
  <c r="H509" s="1"/>
  <c r="H109" i="1" s="1"/>
  <c r="H571" i="5"/>
  <c r="H605"/>
  <c r="H601"/>
  <c r="E605"/>
  <c r="E829"/>
  <c r="H1309"/>
  <c r="H254" i="1"/>
  <c r="H253"/>
  <c r="E262"/>
  <c r="E254" s="1"/>
  <c r="E261"/>
  <c r="E253" s="1"/>
  <c r="H1303" i="5"/>
  <c r="H1295" s="1"/>
  <c r="H1302"/>
  <c r="E1331"/>
  <c r="E1330"/>
  <c r="H1332"/>
  <c r="H1327" s="1"/>
  <c r="E1338"/>
  <c r="E1337"/>
  <c r="H1339"/>
  <c r="E1339" s="1"/>
  <c r="E1345"/>
  <c r="E1344"/>
  <c r="H1346"/>
  <c r="E1346" s="1"/>
  <c r="E1352"/>
  <c r="E1351"/>
  <c r="H1353"/>
  <c r="E1353" s="1"/>
  <c r="E1324"/>
  <c r="E1325"/>
  <c r="E1323"/>
  <c r="E1317"/>
  <c r="E1318"/>
  <c r="E1316"/>
  <c r="H1311"/>
  <c r="H1304" s="1"/>
  <c r="E1311"/>
  <c r="E1310"/>
  <c r="E1309"/>
  <c r="H1348"/>
  <c r="E1348"/>
  <c r="H1341"/>
  <c r="E1341"/>
  <c r="H1334"/>
  <c r="E1334"/>
  <c r="H1320"/>
  <c r="E1320"/>
  <c r="H1313"/>
  <c r="E1313"/>
  <c r="H1306"/>
  <c r="E1306"/>
  <c r="H98"/>
  <c r="E101"/>
  <c r="E98" s="1"/>
  <c r="H263" i="1" l="1"/>
  <c r="H258" s="1"/>
  <c r="H250" s="1"/>
  <c r="H265" s="1"/>
  <c r="E1304" i="5"/>
  <c r="E263" i="1" s="1"/>
  <c r="E258" s="1"/>
  <c r="E250" s="1"/>
  <c r="H1294" i="5"/>
  <c r="H1299"/>
  <c r="E571"/>
  <c r="H567"/>
  <c r="H508"/>
  <c r="H108" i="1" s="1"/>
  <c r="H104" s="1"/>
  <c r="H1296" i="5"/>
  <c r="H255" i="1" s="1"/>
  <c r="E1303" i="5"/>
  <c r="H1292"/>
  <c r="E1302"/>
  <c r="E1299" s="1"/>
  <c r="E1332"/>
  <c r="E1327" s="1"/>
  <c r="G185" i="1"/>
  <c r="E188"/>
  <c r="G937" i="5"/>
  <c r="E944"/>
  <c r="G934"/>
  <c r="G941"/>
  <c r="E941"/>
  <c r="G226" i="1"/>
  <c r="G198" s="1"/>
  <c r="G193" s="1"/>
  <c r="H198"/>
  <c r="E1295" i="5" l="1"/>
  <c r="E1296"/>
  <c r="E255" i="1" s="1"/>
  <c r="E1294" i="5"/>
  <c r="E185" i="1"/>
  <c r="G123"/>
  <c r="G268" s="1"/>
  <c r="E937" i="5"/>
  <c r="E231" i="1"/>
  <c r="G1189" i="5"/>
  <c r="G1184" s="1"/>
  <c r="G967" s="1"/>
  <c r="G963" s="1"/>
  <c r="G1198"/>
  <c r="H1189"/>
  <c r="H177" i="1"/>
  <c r="E180"/>
  <c r="E177" s="1"/>
  <c r="H157"/>
  <c r="H155"/>
  <c r="H152" s="1"/>
  <c r="E115"/>
  <c r="H107"/>
  <c r="E107"/>
  <c r="E604" i="5"/>
  <c r="E601" s="1"/>
  <c r="H832"/>
  <c r="E828"/>
  <c r="E825" s="1"/>
  <c r="H828"/>
  <c r="H825" s="1"/>
  <c r="E837"/>
  <c r="E835"/>
  <c r="E836"/>
  <c r="H929"/>
  <c r="H922" s="1"/>
  <c r="H926"/>
  <c r="H919" s="1"/>
  <c r="E929"/>
  <c r="E926" s="1"/>
  <c r="E919" s="1"/>
  <c r="H212" i="1"/>
  <c r="H209" s="1"/>
  <c r="E212"/>
  <c r="E209" s="1"/>
  <c r="H1037" i="5"/>
  <c r="H1139"/>
  <c r="H1039"/>
  <c r="E1142"/>
  <c r="E1139" s="1"/>
  <c r="H197" i="1"/>
  <c r="H242"/>
  <c r="E234"/>
  <c r="H234"/>
  <c r="E226"/>
  <c r="H226"/>
  <c r="E218"/>
  <c r="H218"/>
  <c r="E201"/>
  <c r="H201"/>
  <c r="G124"/>
  <c r="G269" s="1"/>
  <c r="H124"/>
  <c r="I124"/>
  <c r="J124"/>
  <c r="E168"/>
  <c r="J168"/>
  <c r="I168"/>
  <c r="H168"/>
  <c r="E160"/>
  <c r="J160"/>
  <c r="H160"/>
  <c r="J152"/>
  <c r="J144"/>
  <c r="I144"/>
  <c r="H144"/>
  <c r="J136"/>
  <c r="I136"/>
  <c r="H136"/>
  <c r="E136" s="1"/>
  <c r="H128"/>
  <c r="H120" s="1"/>
  <c r="G128"/>
  <c r="E128" s="1"/>
  <c r="J104"/>
  <c r="H96"/>
  <c r="H88"/>
  <c r="J64"/>
  <c r="H64"/>
  <c r="J56"/>
  <c r="H56"/>
  <c r="E44"/>
  <c r="J44"/>
  <c r="H44"/>
  <c r="J37"/>
  <c r="I37"/>
  <c r="H37"/>
  <c r="E246"/>
  <c r="E197" s="1"/>
  <c r="E156"/>
  <c r="E148"/>
  <c r="E140"/>
  <c r="E132"/>
  <c r="E60"/>
  <c r="E31"/>
  <c r="H1246" i="5"/>
  <c r="H1270"/>
  <c r="H1263"/>
  <c r="H1256"/>
  <c r="H1249"/>
  <c r="H1210"/>
  <c r="H1234"/>
  <c r="H1227"/>
  <c r="H1220"/>
  <c r="H1213"/>
  <c r="H1191"/>
  <c r="H1152"/>
  <c r="H1176"/>
  <c r="H1169"/>
  <c r="H1162"/>
  <c r="H1155"/>
  <c r="H1132"/>
  <c r="H1126"/>
  <c r="H1119"/>
  <c r="H1112"/>
  <c r="H1105"/>
  <c r="H1098"/>
  <c r="H1091"/>
  <c r="H1084"/>
  <c r="H1077"/>
  <c r="H1070"/>
  <c r="H1063"/>
  <c r="H1056"/>
  <c r="H1049"/>
  <c r="H1042"/>
  <c r="H1034" s="1"/>
  <c r="H1019"/>
  <c r="H1012"/>
  <c r="H1005"/>
  <c r="H998"/>
  <c r="H984"/>
  <c r="H977"/>
  <c r="E1274"/>
  <c r="E1267"/>
  <c r="E1260"/>
  <c r="E1253"/>
  <c r="E1246" s="1"/>
  <c r="E1238"/>
  <c r="E1231"/>
  <c r="E1224"/>
  <c r="E1217"/>
  <c r="E1210" s="1"/>
  <c r="E1202"/>
  <c r="E1195"/>
  <c r="E1188" s="1"/>
  <c r="E1180"/>
  <c r="E1173"/>
  <c r="E1166"/>
  <c r="E1159"/>
  <c r="E1152" s="1"/>
  <c r="E1136"/>
  <c r="E1130"/>
  <c r="E1123"/>
  <c r="E1116"/>
  <c r="E1109"/>
  <c r="E1102"/>
  <c r="E1095"/>
  <c r="E1088"/>
  <c r="E1081"/>
  <c r="E1074"/>
  <c r="E1067"/>
  <c r="E1060"/>
  <c r="E1053"/>
  <c r="E1046"/>
  <c r="E1039" s="1"/>
  <c r="E1023"/>
  <c r="E1016"/>
  <c r="E1009"/>
  <c r="E1002"/>
  <c r="E995"/>
  <c r="E988"/>
  <c r="E981"/>
  <c r="H911"/>
  <c r="H873"/>
  <c r="I873"/>
  <c r="J873"/>
  <c r="I897"/>
  <c r="H897"/>
  <c r="H890"/>
  <c r="I876"/>
  <c r="H876"/>
  <c r="J844"/>
  <c r="H844"/>
  <c r="H861"/>
  <c r="H854"/>
  <c r="H847"/>
  <c r="H840" s="1"/>
  <c r="J773"/>
  <c r="H818"/>
  <c r="H811"/>
  <c r="H804"/>
  <c r="H797"/>
  <c r="H790"/>
  <c r="H783"/>
  <c r="H737"/>
  <c r="I737"/>
  <c r="J737"/>
  <c r="H761"/>
  <c r="I761"/>
  <c r="H754"/>
  <c r="I708"/>
  <c r="J708"/>
  <c r="I718"/>
  <c r="H718"/>
  <c r="I711"/>
  <c r="H711"/>
  <c r="H704" s="1"/>
  <c r="H696"/>
  <c r="I696"/>
  <c r="J696"/>
  <c r="G696"/>
  <c r="H689"/>
  <c r="E693"/>
  <c r="E915"/>
  <c r="E908"/>
  <c r="E901"/>
  <c r="E894"/>
  <c r="E887"/>
  <c r="E880"/>
  <c r="E873" s="1"/>
  <c r="E865"/>
  <c r="E858"/>
  <c r="E851"/>
  <c r="I844"/>
  <c r="E822"/>
  <c r="E815"/>
  <c r="E808"/>
  <c r="E801"/>
  <c r="E794"/>
  <c r="E787"/>
  <c r="H780"/>
  <c r="H773" s="1"/>
  <c r="E780"/>
  <c r="E773" s="1"/>
  <c r="E765"/>
  <c r="E758"/>
  <c r="E751"/>
  <c r="E744"/>
  <c r="E737" s="1"/>
  <c r="E722"/>
  <c r="E715"/>
  <c r="E708" s="1"/>
  <c r="E700"/>
  <c r="J686"/>
  <c r="I686"/>
  <c r="G686"/>
  <c r="G678" s="1"/>
  <c r="J567"/>
  <c r="J504" s="1"/>
  <c r="H546"/>
  <c r="H483"/>
  <c r="H476" s="1"/>
  <c r="H461"/>
  <c r="H454" s="1"/>
  <c r="H439"/>
  <c r="H432" s="1"/>
  <c r="H410"/>
  <c r="H396"/>
  <c r="H390"/>
  <c r="J347"/>
  <c r="H347"/>
  <c r="J367"/>
  <c r="H367"/>
  <c r="H274"/>
  <c r="J274"/>
  <c r="H328"/>
  <c r="H314"/>
  <c r="H300"/>
  <c r="H286"/>
  <c r="H279"/>
  <c r="I169"/>
  <c r="J169"/>
  <c r="H169"/>
  <c r="E169"/>
  <c r="E222"/>
  <c r="E215"/>
  <c r="E208"/>
  <c r="E201"/>
  <c r="E194"/>
  <c r="E187"/>
  <c r="E173"/>
  <c r="J30" i="1"/>
  <c r="I30" i="5"/>
  <c r="I30" i="1" s="1"/>
  <c r="H30"/>
  <c r="J42" i="5"/>
  <c r="E42"/>
  <c r="J35"/>
  <c r="E641"/>
  <c r="E634" s="1"/>
  <c r="E116" i="1" s="1"/>
  <c r="E112" s="1"/>
  <c r="H595" i="5"/>
  <c r="G595"/>
  <c r="E599"/>
  <c r="E595" s="1"/>
  <c r="E585"/>
  <c r="E564"/>
  <c r="E550"/>
  <c r="E536"/>
  <c r="E529"/>
  <c r="E515"/>
  <c r="E508" s="1"/>
  <c r="E108" i="1" s="1"/>
  <c r="E500" i="5"/>
  <c r="E487"/>
  <c r="E480" s="1"/>
  <c r="E100" i="1" s="1"/>
  <c r="G20" i="5"/>
  <c r="G1373" s="1"/>
  <c r="E465"/>
  <c r="E458" s="1"/>
  <c r="E92" i="1" s="1"/>
  <c r="E443" i="5"/>
  <c r="E436" s="1"/>
  <c r="E84" i="1" s="1"/>
  <c r="E414" i="5"/>
  <c r="E407"/>
  <c r="E400"/>
  <c r="E394"/>
  <c r="E383" s="1"/>
  <c r="E72" i="1" s="1"/>
  <c r="E371" i="5"/>
  <c r="E364"/>
  <c r="E347" s="1"/>
  <c r="E339"/>
  <c r="E332"/>
  <c r="E325"/>
  <c r="E318"/>
  <c r="E311"/>
  <c r="E304"/>
  <c r="E297"/>
  <c r="E290"/>
  <c r="E283"/>
  <c r="E274" s="1"/>
  <c r="E229"/>
  <c r="E95"/>
  <c r="E88"/>
  <c r="E81"/>
  <c r="E74"/>
  <c r="E67"/>
  <c r="E60"/>
  <c r="E53"/>
  <c r="E46"/>
  <c r="E39"/>
  <c r="E30" s="1"/>
  <c r="H106" i="1"/>
  <c r="E106" s="1"/>
  <c r="H196"/>
  <c r="H195"/>
  <c r="E245"/>
  <c r="E196" s="1"/>
  <c r="E247"/>
  <c r="E244"/>
  <c r="E195" s="1"/>
  <c r="H125"/>
  <c r="I125"/>
  <c r="J125"/>
  <c r="I123"/>
  <c r="J123"/>
  <c r="H122"/>
  <c r="I122"/>
  <c r="J122"/>
  <c r="G125"/>
  <c r="G122"/>
  <c r="G267" s="1"/>
  <c r="E155"/>
  <c r="E157"/>
  <c r="E154"/>
  <c r="E147"/>
  <c r="E149"/>
  <c r="E146"/>
  <c r="E144" s="1"/>
  <c r="E139"/>
  <c r="E141"/>
  <c r="E138"/>
  <c r="J120"/>
  <c r="I120"/>
  <c r="E131"/>
  <c r="E123" s="1"/>
  <c r="E133"/>
  <c r="E125" s="1"/>
  <c r="E130"/>
  <c r="E122" s="1"/>
  <c r="E99"/>
  <c r="E98"/>
  <c r="G96"/>
  <c r="E91"/>
  <c r="E90"/>
  <c r="E83"/>
  <c r="E82"/>
  <c r="E59"/>
  <c r="E61"/>
  <c r="E58"/>
  <c r="E56" s="1"/>
  <c r="H479" i="5"/>
  <c r="H481"/>
  <c r="H478"/>
  <c r="G19"/>
  <c r="G21"/>
  <c r="G21" i="1" s="1"/>
  <c r="G270" s="1"/>
  <c r="G478" i="5"/>
  <c r="G18" s="1"/>
  <c r="G497"/>
  <c r="G476" s="1"/>
  <c r="E498"/>
  <c r="E499"/>
  <c r="E501"/>
  <c r="G687"/>
  <c r="G679" s="1"/>
  <c r="G685"/>
  <c r="G677" s="1"/>
  <c r="G684"/>
  <c r="G676" s="1"/>
  <c r="E569"/>
  <c r="J507"/>
  <c r="J506"/>
  <c r="J380"/>
  <c r="J377"/>
  <c r="J345"/>
  <c r="J348"/>
  <c r="J346"/>
  <c r="J360"/>
  <c r="J225"/>
  <c r="J218"/>
  <c r="J197"/>
  <c r="J183"/>
  <c r="J77"/>
  <c r="J49"/>
  <c r="J276"/>
  <c r="J335"/>
  <c r="J272"/>
  <c r="J19" s="1"/>
  <c r="J211"/>
  <c r="J84"/>
  <c r="J293"/>
  <c r="J328"/>
  <c r="J270"/>
  <c r="J307"/>
  <c r="I70"/>
  <c r="J70"/>
  <c r="E166" l="1"/>
  <c r="E41" i="1" s="1"/>
  <c r="E497" i="5"/>
  <c r="G1371"/>
  <c r="G1374"/>
  <c r="G1372"/>
  <c r="E974"/>
  <c r="E966" s="1"/>
  <c r="H966"/>
  <c r="E1292"/>
  <c r="G120" i="1"/>
  <c r="E686" i="5"/>
  <c r="E934"/>
  <c r="H678"/>
  <c r="J20"/>
  <c r="J20" i="1" s="1"/>
  <c r="J21" i="5"/>
  <c r="J21" i="1" s="1"/>
  <c r="I20" i="5"/>
  <c r="I20" i="1" s="1"/>
  <c r="J678" i="5"/>
  <c r="I678"/>
  <c r="I1373" s="1"/>
  <c r="E922"/>
  <c r="E832"/>
  <c r="H1198"/>
  <c r="E1198" s="1"/>
  <c r="H123" i="1"/>
  <c r="E198"/>
  <c r="E152"/>
  <c r="E120" s="1"/>
  <c r="H193"/>
  <c r="E124"/>
  <c r="E242"/>
  <c r="H20" i="5"/>
  <c r="H20" i="1" s="1"/>
  <c r="E193"/>
  <c r="J268" i="5"/>
  <c r="G682"/>
  <c r="G675" s="1"/>
  <c r="J18"/>
  <c r="J343"/>
  <c r="G1369" l="1"/>
  <c r="H1373"/>
  <c r="H269" i="1"/>
  <c r="J269"/>
  <c r="J1373" i="5"/>
  <c r="I269" i="1"/>
  <c r="E27"/>
  <c r="E29"/>
  <c r="E33"/>
  <c r="J390" i="5"/>
  <c r="J396"/>
  <c r="J410"/>
  <c r="I740"/>
  <c r="J740"/>
  <c r="I747"/>
  <c r="J747"/>
  <c r="I776"/>
  <c r="J776"/>
  <c r="I783"/>
  <c r="J783"/>
  <c r="I790"/>
  <c r="J790"/>
  <c r="I797"/>
  <c r="I804"/>
  <c r="I811"/>
  <c r="I818"/>
  <c r="J842"/>
  <c r="J843"/>
  <c r="I843"/>
  <c r="I845"/>
  <c r="I847"/>
  <c r="J847"/>
  <c r="I854"/>
  <c r="J854"/>
  <c r="I890"/>
  <c r="J897"/>
  <c r="I911"/>
  <c r="I63"/>
  <c r="J63"/>
  <c r="J375" l="1"/>
  <c r="I769"/>
  <c r="H1151"/>
  <c r="H1153"/>
  <c r="H1150"/>
  <c r="E1275"/>
  <c r="E1273"/>
  <c r="E1272"/>
  <c r="E1270"/>
  <c r="E1268"/>
  <c r="E1266"/>
  <c r="E1265"/>
  <c r="E1263"/>
  <c r="E1261"/>
  <c r="E1259"/>
  <c r="E1258"/>
  <c r="E1256"/>
  <c r="E1254"/>
  <c r="E1252"/>
  <c r="E1251"/>
  <c r="E1249"/>
  <c r="H1247"/>
  <c r="H1245"/>
  <c r="H1244"/>
  <c r="E1245" l="1"/>
  <c r="E1242"/>
  <c r="E1247"/>
  <c r="E1244"/>
  <c r="H1242"/>
  <c r="H1211"/>
  <c r="H1209"/>
  <c r="H1208"/>
  <c r="E1239"/>
  <c r="E1237"/>
  <c r="E1236"/>
  <c r="E1234"/>
  <c r="E1232"/>
  <c r="E1230"/>
  <c r="E1229"/>
  <c r="E1227"/>
  <c r="E1225"/>
  <c r="E1223"/>
  <c r="E1222"/>
  <c r="E1220"/>
  <c r="E1218"/>
  <c r="E1211" s="1"/>
  <c r="E1216"/>
  <c r="E1209" s="1"/>
  <c r="E1215"/>
  <c r="E1208" s="1"/>
  <c r="E1213"/>
  <c r="E1206" s="1"/>
  <c r="H1187"/>
  <c r="H1186"/>
  <c r="H993"/>
  <c r="E1203"/>
  <c r="E1201"/>
  <c r="E1200"/>
  <c r="E1196"/>
  <c r="E1189" s="1"/>
  <c r="E1194"/>
  <c r="E1187" s="1"/>
  <c r="E1193"/>
  <c r="E1186" s="1"/>
  <c r="E1191"/>
  <c r="E1184" s="1"/>
  <c r="E1181"/>
  <c r="E1179"/>
  <c r="E1178"/>
  <c r="E1176"/>
  <c r="E1174"/>
  <c r="E1172"/>
  <c r="E1171"/>
  <c r="E1169"/>
  <c r="E1167"/>
  <c r="E1165"/>
  <c r="E1164"/>
  <c r="E1162"/>
  <c r="E1160"/>
  <c r="E1153" s="1"/>
  <c r="E1158"/>
  <c r="E1151" s="1"/>
  <c r="E1157"/>
  <c r="E1150" s="1"/>
  <c r="H1040"/>
  <c r="H1036"/>
  <c r="E1137"/>
  <c r="E1135"/>
  <c r="E1134"/>
  <c r="E1132"/>
  <c r="E1131"/>
  <c r="E1129"/>
  <c r="E1128"/>
  <c r="E1126"/>
  <c r="E1124"/>
  <c r="E1122"/>
  <c r="E1121"/>
  <c r="E1119"/>
  <c r="E1117"/>
  <c r="E1115"/>
  <c r="E1114"/>
  <c r="E1112"/>
  <c r="E1110"/>
  <c r="E1108"/>
  <c r="E1107"/>
  <c r="E1105"/>
  <c r="E1103"/>
  <c r="E1101"/>
  <c r="E1100"/>
  <c r="E1098"/>
  <c r="E1096"/>
  <c r="E1094"/>
  <c r="E1093"/>
  <c r="E1091"/>
  <c r="E1089"/>
  <c r="E1087"/>
  <c r="E1086"/>
  <c r="E1084"/>
  <c r="E1082"/>
  <c r="E1080"/>
  <c r="E1079"/>
  <c r="E1077"/>
  <c r="E1075"/>
  <c r="E1073"/>
  <c r="E1072"/>
  <c r="E1070"/>
  <c r="E1068"/>
  <c r="E1066"/>
  <c r="E1065"/>
  <c r="E1063"/>
  <c r="E1061"/>
  <c r="E1059"/>
  <c r="E1058"/>
  <c r="E1056"/>
  <c r="E1054"/>
  <c r="E1052"/>
  <c r="E1051"/>
  <c r="E1049"/>
  <c r="E1047"/>
  <c r="E1045"/>
  <c r="E1037" s="1"/>
  <c r="E1044"/>
  <c r="E1042"/>
  <c r="E1034" s="1"/>
  <c r="H975"/>
  <c r="H967" s="1"/>
  <c r="H973"/>
  <c r="E979"/>
  <c r="E1024"/>
  <c r="E1022"/>
  <c r="E1021"/>
  <c r="E1017"/>
  <c r="E1015"/>
  <c r="E1014"/>
  <c r="E1010"/>
  <c r="E1008"/>
  <c r="E1007"/>
  <c r="E1003"/>
  <c r="E1001"/>
  <c r="E1000"/>
  <c r="E998"/>
  <c r="E996"/>
  <c r="E994"/>
  <c r="E989"/>
  <c r="E987"/>
  <c r="E986"/>
  <c r="E984"/>
  <c r="E982"/>
  <c r="E980"/>
  <c r="E977"/>
  <c r="J772"/>
  <c r="J774"/>
  <c r="J771"/>
  <c r="H771"/>
  <c r="J845"/>
  <c r="I842"/>
  <c r="H845"/>
  <c r="H843"/>
  <c r="H842"/>
  <c r="J874"/>
  <c r="J872"/>
  <c r="J871"/>
  <c r="J869" s="1"/>
  <c r="I874"/>
  <c r="I872"/>
  <c r="I871"/>
  <c r="I869" s="1"/>
  <c r="H874"/>
  <c r="H872"/>
  <c r="H871"/>
  <c r="H869" s="1"/>
  <c r="H972" l="1"/>
  <c r="H991"/>
  <c r="H970" s="1"/>
  <c r="H965"/>
  <c r="H964"/>
  <c r="E973"/>
  <c r="E975"/>
  <c r="E1155"/>
  <c r="E1148" s="1"/>
  <c r="H1148"/>
  <c r="H1206"/>
  <c r="E993"/>
  <c r="E972" s="1"/>
  <c r="E1036"/>
  <c r="E1040"/>
  <c r="H1184"/>
  <c r="E1012"/>
  <c r="E1005"/>
  <c r="E991"/>
  <c r="E1019"/>
  <c r="E970" l="1"/>
  <c r="E963" s="1"/>
  <c r="E964"/>
  <c r="E965"/>
  <c r="H963"/>
  <c r="E967"/>
  <c r="E916" l="1"/>
  <c r="E914"/>
  <c r="E913"/>
  <c r="J911"/>
  <c r="E909"/>
  <c r="E907"/>
  <c r="E906"/>
  <c r="J904"/>
  <c r="I904"/>
  <c r="H904"/>
  <c r="E902"/>
  <c r="E900"/>
  <c r="E899"/>
  <c r="E895"/>
  <c r="E893"/>
  <c r="E892"/>
  <c r="J890"/>
  <c r="E888"/>
  <c r="E886"/>
  <c r="E885"/>
  <c r="E881"/>
  <c r="E879"/>
  <c r="E878"/>
  <c r="J876"/>
  <c r="E866"/>
  <c r="E864"/>
  <c r="E863"/>
  <c r="J861"/>
  <c r="J840" s="1"/>
  <c r="I861"/>
  <c r="E859"/>
  <c r="E857"/>
  <c r="E856"/>
  <c r="E852"/>
  <c r="E850"/>
  <c r="E844" s="1"/>
  <c r="E678" s="1"/>
  <c r="E849"/>
  <c r="H781"/>
  <c r="H774" s="1"/>
  <c r="H779"/>
  <c r="H772" l="1"/>
  <c r="H776"/>
  <c r="H769" s="1"/>
  <c r="E911"/>
  <c r="E854"/>
  <c r="E904"/>
  <c r="E842"/>
  <c r="E871"/>
  <c r="E845"/>
  <c r="E874"/>
  <c r="E843"/>
  <c r="E872"/>
  <c r="E890"/>
  <c r="E897"/>
  <c r="E861"/>
  <c r="I840"/>
  <c r="E876" l="1"/>
  <c r="E869" s="1"/>
  <c r="E847"/>
  <c r="E840" s="1"/>
  <c r="E781" l="1"/>
  <c r="E823"/>
  <c r="E821"/>
  <c r="E820"/>
  <c r="J818"/>
  <c r="E816"/>
  <c r="E814"/>
  <c r="E813"/>
  <c r="J811"/>
  <c r="E809"/>
  <c r="E807"/>
  <c r="E806"/>
  <c r="J804"/>
  <c r="E802"/>
  <c r="E800"/>
  <c r="E799"/>
  <c r="J797"/>
  <c r="E795"/>
  <c r="E793"/>
  <c r="E792"/>
  <c r="E788"/>
  <c r="E786"/>
  <c r="E785"/>
  <c r="E778"/>
  <c r="J736"/>
  <c r="J738"/>
  <c r="J735"/>
  <c r="I736"/>
  <c r="I738"/>
  <c r="I735"/>
  <c r="H738"/>
  <c r="H736"/>
  <c r="H735"/>
  <c r="I754"/>
  <c r="E766"/>
  <c r="E764"/>
  <c r="E763"/>
  <c r="J761"/>
  <c r="E759"/>
  <c r="E757"/>
  <c r="E756"/>
  <c r="J754"/>
  <c r="E752"/>
  <c r="E750"/>
  <c r="E749"/>
  <c r="H747"/>
  <c r="E745"/>
  <c r="E743"/>
  <c r="E742"/>
  <c r="H740"/>
  <c r="E723"/>
  <c r="E721"/>
  <c r="E720"/>
  <c r="J718"/>
  <c r="E716"/>
  <c r="E714"/>
  <c r="E713"/>
  <c r="J711"/>
  <c r="J709"/>
  <c r="I709"/>
  <c r="H709"/>
  <c r="J707"/>
  <c r="I707"/>
  <c r="H707"/>
  <c r="J706"/>
  <c r="I706"/>
  <c r="H706"/>
  <c r="I687"/>
  <c r="J687"/>
  <c r="I685"/>
  <c r="J685"/>
  <c r="I684"/>
  <c r="J684"/>
  <c r="H687"/>
  <c r="H679" s="1"/>
  <c r="H685"/>
  <c r="H677" s="1"/>
  <c r="H684"/>
  <c r="E698"/>
  <c r="E699"/>
  <c r="E701"/>
  <c r="E694"/>
  <c r="E692"/>
  <c r="E691"/>
  <c r="J689"/>
  <c r="J682" s="1"/>
  <c r="H380"/>
  <c r="H276"/>
  <c r="H272"/>
  <c r="H270"/>
  <c r="E642"/>
  <c r="E635" s="1"/>
  <c r="E117" i="1" s="1"/>
  <c r="E640" i="5"/>
  <c r="E633" s="1"/>
  <c r="E639"/>
  <c r="E632" s="1"/>
  <c r="H637"/>
  <c r="H630" s="1"/>
  <c r="E637" l="1"/>
  <c r="E630" s="1"/>
  <c r="E774"/>
  <c r="I679"/>
  <c r="J679"/>
  <c r="J1374" s="1"/>
  <c r="H676"/>
  <c r="I676"/>
  <c r="I677"/>
  <c r="J676"/>
  <c r="J1371" s="1"/>
  <c r="I682"/>
  <c r="E696"/>
  <c r="E684"/>
  <c r="J677"/>
  <c r="J1372" s="1"/>
  <c r="J704"/>
  <c r="I704"/>
  <c r="E735"/>
  <c r="E771"/>
  <c r="E687"/>
  <c r="J733"/>
  <c r="E747"/>
  <c r="E736"/>
  <c r="I733"/>
  <c r="E685"/>
  <c r="H682"/>
  <c r="E738"/>
  <c r="E740"/>
  <c r="H733"/>
  <c r="E709"/>
  <c r="J769"/>
  <c r="E790"/>
  <c r="E818"/>
  <c r="E811"/>
  <c r="E804"/>
  <c r="E797"/>
  <c r="E783"/>
  <c r="E761"/>
  <c r="E754"/>
  <c r="E706"/>
  <c r="E711"/>
  <c r="E707"/>
  <c r="E718"/>
  <c r="E689"/>
  <c r="E704" l="1"/>
  <c r="E682"/>
  <c r="H675"/>
  <c r="E679"/>
  <c r="J675"/>
  <c r="I675"/>
  <c r="E676"/>
  <c r="E733"/>
  <c r="E586" l="1"/>
  <c r="E584"/>
  <c r="E583"/>
  <c r="E581"/>
  <c r="E572"/>
  <c r="E570"/>
  <c r="E567"/>
  <c r="E565"/>
  <c r="E563"/>
  <c r="E562"/>
  <c r="E560"/>
  <c r="E551"/>
  <c r="E549"/>
  <c r="E548"/>
  <c r="E546"/>
  <c r="E537"/>
  <c r="E535"/>
  <c r="E534"/>
  <c r="E530"/>
  <c r="E528"/>
  <c r="E527"/>
  <c r="E525"/>
  <c r="E516"/>
  <c r="E509" s="1"/>
  <c r="E109" i="1" s="1"/>
  <c r="E104" s="1"/>
  <c r="E514" i="5"/>
  <c r="E507" s="1"/>
  <c r="E513"/>
  <c r="E506" s="1"/>
  <c r="E532" l="1"/>
  <c r="E511"/>
  <c r="E488" l="1"/>
  <c r="E481" s="1"/>
  <c r="E101" i="1" s="1"/>
  <c r="E96" s="1"/>
  <c r="E486" i="5"/>
  <c r="E485"/>
  <c r="E478" s="1"/>
  <c r="E466"/>
  <c r="E459" s="1"/>
  <c r="E93" i="1" s="1"/>
  <c r="E88" s="1"/>
  <c r="E464" i="5"/>
  <c r="E457" s="1"/>
  <c r="E463"/>
  <c r="E456" s="1"/>
  <c r="H435"/>
  <c r="H434"/>
  <c r="E444"/>
  <c r="E437" s="1"/>
  <c r="E441"/>
  <c r="E434" s="1"/>
  <c r="E415"/>
  <c r="E413"/>
  <c r="E412"/>
  <c r="E408"/>
  <c r="E406"/>
  <c r="E405"/>
  <c r="H403"/>
  <c r="H375" s="1"/>
  <c r="E401"/>
  <c r="E399"/>
  <c r="E398"/>
  <c r="E395"/>
  <c r="E386" s="1"/>
  <c r="E75" i="1" s="1"/>
  <c r="E393" i="5"/>
  <c r="E392"/>
  <c r="E377" s="1"/>
  <c r="E66" i="1" s="1"/>
  <c r="H377" i="5"/>
  <c r="H346"/>
  <c r="H19" s="1"/>
  <c r="H348"/>
  <c r="H345"/>
  <c r="E372"/>
  <c r="E370"/>
  <c r="E369"/>
  <c r="E365"/>
  <c r="E348" s="1"/>
  <c r="E363"/>
  <c r="E362"/>
  <c r="E345" s="1"/>
  <c r="H360"/>
  <c r="H343" s="1"/>
  <c r="E340"/>
  <c r="E338"/>
  <c r="E337"/>
  <c r="H335"/>
  <c r="E333"/>
  <c r="E331"/>
  <c r="E330"/>
  <c r="E326"/>
  <c r="E324"/>
  <c r="E323"/>
  <c r="H321"/>
  <c r="E319"/>
  <c r="E317"/>
  <c r="E316"/>
  <c r="E312"/>
  <c r="E310"/>
  <c r="E309"/>
  <c r="H307"/>
  <c r="E305"/>
  <c r="E303"/>
  <c r="E302"/>
  <c r="E298"/>
  <c r="E296"/>
  <c r="E295"/>
  <c r="H293"/>
  <c r="E291"/>
  <c r="E289"/>
  <c r="E288"/>
  <c r="E284"/>
  <c r="E276" s="1"/>
  <c r="E282"/>
  <c r="E281"/>
  <c r="H218"/>
  <c r="I183"/>
  <c r="E230"/>
  <c r="E228"/>
  <c r="E227"/>
  <c r="H225"/>
  <c r="E223"/>
  <c r="E221"/>
  <c r="E220"/>
  <c r="E216"/>
  <c r="E214"/>
  <c r="E213"/>
  <c r="H211"/>
  <c r="E209"/>
  <c r="E207"/>
  <c r="E206"/>
  <c r="J204"/>
  <c r="E202"/>
  <c r="E200"/>
  <c r="E199"/>
  <c r="H197"/>
  <c r="E197" s="1"/>
  <c r="E195"/>
  <c r="E193"/>
  <c r="E192"/>
  <c r="I190"/>
  <c r="E188"/>
  <c r="E186"/>
  <c r="E185"/>
  <c r="H183"/>
  <c r="H162" s="1"/>
  <c r="E181"/>
  <c r="E179"/>
  <c r="E178"/>
  <c r="J176"/>
  <c r="J162" s="1"/>
  <c r="E174"/>
  <c r="E167" s="1"/>
  <c r="E42" i="1" s="1"/>
  <c r="E172" i="5"/>
  <c r="E165" s="1"/>
  <c r="E40" i="1" s="1"/>
  <c r="E171" i="5"/>
  <c r="E164" s="1"/>
  <c r="E39" i="1" s="1"/>
  <c r="E37" s="1"/>
  <c r="E47" i="5"/>
  <c r="E45"/>
  <c r="E38"/>
  <c r="E40"/>
  <c r="E37"/>
  <c r="I32"/>
  <c r="I21" s="1"/>
  <c r="J32" i="1"/>
  <c r="H28"/>
  <c r="H19" s="1"/>
  <c r="I28" i="5"/>
  <c r="H18"/>
  <c r="H1371" s="1"/>
  <c r="I26"/>
  <c r="I18" s="1"/>
  <c r="E96"/>
  <c r="E94"/>
  <c r="E93"/>
  <c r="J91"/>
  <c r="H91"/>
  <c r="E89"/>
  <c r="E87"/>
  <c r="E86"/>
  <c r="H84"/>
  <c r="E82"/>
  <c r="E80"/>
  <c r="E79"/>
  <c r="H77"/>
  <c r="E75"/>
  <c r="E73"/>
  <c r="E72"/>
  <c r="H70"/>
  <c r="H63"/>
  <c r="E68"/>
  <c r="E66"/>
  <c r="E65"/>
  <c r="J56"/>
  <c r="J24" s="1"/>
  <c r="J1369" s="1"/>
  <c r="I56"/>
  <c r="I24" s="1"/>
  <c r="E61"/>
  <c r="E59"/>
  <c r="E58"/>
  <c r="E54"/>
  <c r="E52"/>
  <c r="E51"/>
  <c r="H49"/>
  <c r="H24" s="1"/>
  <c r="E35"/>
  <c r="I1374" l="1"/>
  <c r="I21" i="1"/>
  <c r="E85"/>
  <c r="E80" s="1"/>
  <c r="I162" i="5"/>
  <c r="E26"/>
  <c r="E32"/>
  <c r="E21" s="1"/>
  <c r="E21" i="1" s="1"/>
  <c r="E270" s="1"/>
  <c r="E28" i="5"/>
  <c r="E49"/>
  <c r="H1372"/>
  <c r="H21"/>
  <c r="E346"/>
  <c r="E479"/>
  <c r="E483"/>
  <c r="E476" s="1"/>
  <c r="E176"/>
  <c r="H26" i="1"/>
  <c r="H18" s="1"/>
  <c r="I1371" i="5"/>
  <c r="I26" i="1"/>
  <c r="I18" s="1"/>
  <c r="J28"/>
  <c r="J19" s="1"/>
  <c r="I32"/>
  <c r="J26"/>
  <c r="J18" s="1"/>
  <c r="I19" i="5"/>
  <c r="I1372" s="1"/>
  <c r="I28" i="1"/>
  <c r="I19" s="1"/>
  <c r="H32"/>
  <c r="E28"/>
  <c r="E272" i="5"/>
  <c r="E380"/>
  <c r="E69" i="1" s="1"/>
  <c r="E64" s="1"/>
  <c r="E461" i="5"/>
  <c r="E454" s="1"/>
  <c r="E439"/>
  <c r="E432" s="1"/>
  <c r="E403"/>
  <c r="E410"/>
  <c r="E396"/>
  <c r="E390"/>
  <c r="E375" s="1"/>
  <c r="E360"/>
  <c r="E335"/>
  <c r="E367"/>
  <c r="E286"/>
  <c r="E293"/>
  <c r="E314"/>
  <c r="E279"/>
  <c r="I24" i="1"/>
  <c r="E328" i="5"/>
  <c r="H268"/>
  <c r="H1369" s="1"/>
  <c r="E307"/>
  <c r="E270"/>
  <c r="E321"/>
  <c r="E183"/>
  <c r="E204"/>
  <c r="E300"/>
  <c r="E225"/>
  <c r="E211"/>
  <c r="E218"/>
  <c r="E190"/>
  <c r="H24" i="1"/>
  <c r="J24"/>
  <c r="E84" i="5"/>
  <c r="E77"/>
  <c r="E91"/>
  <c r="E56"/>
  <c r="E70"/>
  <c r="E63"/>
  <c r="H1374" l="1"/>
  <c r="H21" i="1"/>
  <c r="E19"/>
  <c r="E19" i="5"/>
  <c r="E18"/>
  <c r="E162"/>
  <c r="E24"/>
  <c r="E20"/>
  <c r="E20" i="1" s="1"/>
  <c r="E32"/>
  <c r="E1374" i="5"/>
  <c r="I1369"/>
  <c r="E30" i="1"/>
  <c r="E1373" i="5"/>
  <c r="E343"/>
  <c r="E268"/>
  <c r="E24" i="1"/>
  <c r="E26"/>
  <c r="E18" s="1"/>
  <c r="H268"/>
  <c r="H270"/>
  <c r="I268"/>
  <c r="J267"/>
  <c r="I270"/>
  <c r="J268"/>
  <c r="I267"/>
  <c r="J270"/>
  <c r="H267"/>
  <c r="E269" l="1"/>
  <c r="I16"/>
  <c r="I265" s="1"/>
  <c r="E268"/>
  <c r="E267"/>
  <c r="J16"/>
  <c r="J265" s="1"/>
  <c r="E779" i="5"/>
  <c r="E677" s="1"/>
  <c r="E265" i="1" l="1"/>
  <c r="E776" i="5"/>
  <c r="E769" s="1"/>
  <c r="E675" s="1"/>
  <c r="E1369" s="1"/>
</calcChain>
</file>

<file path=xl/sharedStrings.xml><?xml version="1.0" encoding="utf-8"?>
<sst xmlns="http://schemas.openxmlformats.org/spreadsheetml/2006/main" count="2338" uniqueCount="454">
  <si>
    <t>4. ПЕРЕЧЕНЬ МЕРОПРИЯТИЙ ПРОГРАММЫ</t>
  </si>
  <si>
    <t xml:space="preserve">  N   </t>
  </si>
  <si>
    <t xml:space="preserve">п/п  </t>
  </si>
  <si>
    <t>Цели, задачи,</t>
  </si>
  <si>
    <t xml:space="preserve"> мероприятия </t>
  </si>
  <si>
    <t xml:space="preserve">  Программы  </t>
  </si>
  <si>
    <t xml:space="preserve">Дополнительная </t>
  </si>
  <si>
    <t xml:space="preserve">  информация,  </t>
  </si>
  <si>
    <t>характеризующая</t>
  </si>
  <si>
    <t>мероприятие &lt;*&gt;</t>
  </si>
  <si>
    <t xml:space="preserve">   Срок    </t>
  </si>
  <si>
    <t xml:space="preserve">реализации </t>
  </si>
  <si>
    <t>мероприятий</t>
  </si>
  <si>
    <t xml:space="preserve"> Программы </t>
  </si>
  <si>
    <t xml:space="preserve">  Объем финансирования, тыс. руб. &lt;**&gt;</t>
  </si>
  <si>
    <t>Исполнитель</t>
  </si>
  <si>
    <t>мероприятия</t>
  </si>
  <si>
    <t>Финансовые</t>
  </si>
  <si>
    <t xml:space="preserve">средства, </t>
  </si>
  <si>
    <t xml:space="preserve">  всего   </t>
  </si>
  <si>
    <t xml:space="preserve">         В том числе          </t>
  </si>
  <si>
    <t xml:space="preserve"> ФБ  </t>
  </si>
  <si>
    <t>&lt;***&gt;</t>
  </si>
  <si>
    <t xml:space="preserve"> ОБ  </t>
  </si>
  <si>
    <t xml:space="preserve"> МБ  </t>
  </si>
  <si>
    <t xml:space="preserve">1.    </t>
  </si>
  <si>
    <t xml:space="preserve">в т.ч.     </t>
  </si>
  <si>
    <t xml:space="preserve">1.1.  </t>
  </si>
  <si>
    <t>Всего по цели 1</t>
  </si>
  <si>
    <t xml:space="preserve">2019 год      </t>
  </si>
  <si>
    <t xml:space="preserve">2020 год      </t>
  </si>
  <si>
    <t>2021 год</t>
  </si>
  <si>
    <t xml:space="preserve">2021 год     </t>
  </si>
  <si>
    <t xml:space="preserve">2021 год   </t>
  </si>
  <si>
    <t>МБУ ДО «Боханская ДШИ»</t>
  </si>
  <si>
    <t>Всего по программе</t>
  </si>
  <si>
    <t xml:space="preserve">МБУК "МКО МО "Боханский район";   </t>
  </si>
  <si>
    <t>1.1.1.</t>
  </si>
  <si>
    <t>День Защитника Отечества</t>
  </si>
  <si>
    <t>1.1.2.</t>
  </si>
  <si>
    <t>День Призывника</t>
  </si>
  <si>
    <t>1.1.3.</t>
  </si>
  <si>
    <t>День Победы</t>
  </si>
  <si>
    <t>1.1.4.</t>
  </si>
  <si>
    <t>1.1.5.</t>
  </si>
  <si>
    <t>День России</t>
  </si>
  <si>
    <t>1.1.6.</t>
  </si>
  <si>
    <t>День памяти и скорби</t>
  </si>
  <si>
    <t>1.1.7.</t>
  </si>
  <si>
    <t>День флага</t>
  </si>
  <si>
    <t>1.1.8.</t>
  </si>
  <si>
    <t>День народного единства</t>
  </si>
  <si>
    <t>1.1.9.</t>
  </si>
  <si>
    <t>День конституции</t>
  </si>
  <si>
    <t>Районная выставка мастеров ДПИ-живые ремесла</t>
  </si>
  <si>
    <t xml:space="preserve">Всего по задаче 1.1  </t>
  </si>
  <si>
    <t>Организация мероприятий и национально-культурных праздников, направленных на формирование толерантного сознания, уважения традиций народов, проживающих в Боханском районе и на пропаганду традиционной народной культуры (народные праздники, фестивали, выставки и др.)</t>
  </si>
  <si>
    <t>1.2 .</t>
  </si>
  <si>
    <t>задаче 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</si>
  <si>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</si>
  <si>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</si>
  <si>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</si>
  <si>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</si>
  <si>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</si>
  <si>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</si>
  <si>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</si>
  <si>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</si>
  <si>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</si>
  <si>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Сагалгаан</t>
  </si>
  <si>
    <t>Масленница</t>
  </si>
  <si>
    <t>Сур-Харбан</t>
  </si>
  <si>
    <t>Можанна</t>
  </si>
  <si>
    <t>Конкурс "Гэсэр-Дангина"</t>
  </si>
  <si>
    <t>Юбилеи народных коллективов</t>
  </si>
  <si>
    <t>Конкурс "Жар-птица"</t>
  </si>
  <si>
    <t>Конкурс "Мисс Боханского района"</t>
  </si>
  <si>
    <t>Мы- разные,но мы вместе</t>
  </si>
  <si>
    <t>1.3 .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</si>
  <si>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</si>
  <si>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</si>
  <si>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</si>
  <si>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</si>
  <si>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</si>
  <si>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</si>
  <si>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</si>
  <si>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</si>
  <si>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</si>
  <si>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в т.ч.приобретение продукции для оформления культурно-массовых мероприятий</t>
  </si>
  <si>
    <t>Всего по задаче 1.3</t>
  </si>
  <si>
    <t>Областной конкурс "Гэсэр Дангина"</t>
  </si>
  <si>
    <t>Областной конкурс "Цветок Байкала"</t>
  </si>
  <si>
    <t>Окружной конкурс "Театральная весна"</t>
  </si>
  <si>
    <t>Областной конкурс "Байкальская сюита"</t>
  </si>
  <si>
    <t>Окружной конкурс "В мире танца"</t>
  </si>
  <si>
    <t>Конкурс фольклорных коллективов в рамках праздника "Сур-Харбан"</t>
  </si>
  <si>
    <t>Областной праздник "Сабантуй"</t>
  </si>
  <si>
    <t>Окружной конкурс "Сэдьхэлэйм аялга"</t>
  </si>
  <si>
    <t>Областной конкурс "Золотой микрофон"</t>
  </si>
  <si>
    <t>в т.ч. транспортные услуги (командировочные расходы)</t>
  </si>
  <si>
    <t>1.4 .</t>
  </si>
  <si>
    <t>Обеспечение культурного обслуживания социально-незащищенных слоев населения (пенсионеры, дети-сироты, многодетные семьи) (вечера отдыха, тематические вечера)</t>
  </si>
  <si>
    <t>Всего по задаче 1.4.</t>
  </si>
  <si>
    <t>1.4.1.</t>
  </si>
  <si>
    <t>1.4.2.</t>
  </si>
  <si>
    <t>День защиты детей,детский Сур-Харбан</t>
  </si>
  <si>
    <t>Талантливы вместе</t>
  </si>
  <si>
    <t>1.5 .</t>
  </si>
  <si>
    <t>Организация и проведение фестивалей, смотров, конкурсов с целью выявления талантов и поддержки самодеятельных исполнителей различного возраста, творческих коллективов</t>
  </si>
  <si>
    <t>Всего по задаче 1.5.</t>
  </si>
  <si>
    <t>1.5.1.</t>
  </si>
  <si>
    <t>1.5.2.</t>
  </si>
  <si>
    <t>1.5.3.</t>
  </si>
  <si>
    <t>1.5.4.</t>
  </si>
  <si>
    <t>Районный конкурс "Эдир-Баатор, Эдир-Дангина"</t>
  </si>
  <si>
    <t>Районный конкурс "В мире танца"</t>
  </si>
  <si>
    <t>Районный конкурс "Театральная весна"</t>
  </si>
  <si>
    <t>Районный конкурс "Золотой микрофон"</t>
  </si>
  <si>
    <t>приобретение наградного материала</t>
  </si>
  <si>
    <t>материальное поощрение участников фестивалей, смотров, конкурсов</t>
  </si>
  <si>
    <t>1.6 .</t>
  </si>
  <si>
    <t>1.6.1.</t>
  </si>
  <si>
    <t>Всего по задаче 1.6.</t>
  </si>
  <si>
    <t>Техобслуживание АПС</t>
  </si>
  <si>
    <t>1.7 .</t>
  </si>
  <si>
    <t xml:space="preserve">Поддержка и развитие материально-технической базы учреждения (проведение паспортизации технического оснащения учреждения, установка АПС, оснащение средствами пожаротушения, замеры сопротивления, проведение межевания)
7.Внедрение в учреждения культуры современного оборудования, оргтехники и производственных ,информационных технологий
8. Приобретение и пошив  сценических костюмов, обуви и звуко- светотехнического оборудования 
9.Монтаж охранной сигнализации ООО «Гэсэр-Сервис»
10.Нормативные затраты на оказание государственной услуги (выполнение работы)
ИТОГО по ЦП:
ЦП «Поддержка и развитие библиотечного дела»
Наименование мероприятия
</t>
  </si>
  <si>
    <t>Всего по задаче 1.7.</t>
  </si>
  <si>
    <t>Приобретение компьютеров и оргтехники</t>
  </si>
  <si>
    <t>1.7.1.</t>
  </si>
  <si>
    <t>Внедрение в учреждения культуры современного оборудования, оргтехники и производственных ,информационных технологий</t>
  </si>
  <si>
    <t>1.8 .</t>
  </si>
  <si>
    <t>Всего по задаче 1.8.</t>
  </si>
  <si>
    <t>1.8.1.</t>
  </si>
  <si>
    <t xml:space="preserve">Приобретение и пошив  сценических костюмов, обуви и звуко- светотехнического оборудования </t>
  </si>
  <si>
    <t>Изготовление сценических костюмов</t>
  </si>
  <si>
    <t>1.9 .</t>
  </si>
  <si>
    <t>Нормативные затраты на оказание государственной услуги (выполнение работы)</t>
  </si>
  <si>
    <t>Всего по задаче 1.9.</t>
  </si>
  <si>
    <t>1.9.1.</t>
  </si>
  <si>
    <t>1.9.2.</t>
  </si>
  <si>
    <t>1.9.3.</t>
  </si>
  <si>
    <t>1.9.4.</t>
  </si>
  <si>
    <t>1.9.5.</t>
  </si>
  <si>
    <t>1.9.6.</t>
  </si>
  <si>
    <t>1.9.7.</t>
  </si>
  <si>
    <t xml:space="preserve">Заработная плата с начислениями </t>
  </si>
  <si>
    <t>Налог на землю</t>
  </si>
  <si>
    <t>Услуги связи,тепло-,электроэнергии</t>
  </si>
  <si>
    <t>Создание,работа сайта</t>
  </si>
  <si>
    <t xml:space="preserve">Приобретение хозтоваров,канц.товаров,заправка картриджей </t>
  </si>
  <si>
    <t xml:space="preserve">Содержание имущества </t>
  </si>
  <si>
    <t>1.10.</t>
  </si>
  <si>
    <t>1.10.1.</t>
  </si>
  <si>
    <t>Всего по задаче 1.10.</t>
  </si>
  <si>
    <t>Монтаж охранной сигнализации</t>
  </si>
  <si>
    <t>2.</t>
  </si>
  <si>
    <t xml:space="preserve">2.1.  </t>
  </si>
  <si>
    <t>Комплектование и подписка библиотечных фондов</t>
  </si>
  <si>
    <t xml:space="preserve">Всего по задаче 2.1  </t>
  </si>
  <si>
    <t>2.1.1.</t>
  </si>
  <si>
    <t>2.1.2.</t>
  </si>
  <si>
    <t xml:space="preserve">Подписка на периодические издания </t>
  </si>
  <si>
    <t>Обновление книжного фонда (приобретение книг)</t>
  </si>
  <si>
    <t xml:space="preserve">МБУК "МБ МО "Боханский район";   </t>
  </si>
  <si>
    <t xml:space="preserve">2.2.  </t>
  </si>
  <si>
    <t>Поддержка и развитие материально-технической базы учреждения (приобретение оргтехники, мебели и др.)</t>
  </si>
  <si>
    <t xml:space="preserve">Всего по задаче 2.2.  </t>
  </si>
  <si>
    <t>2.2.1.</t>
  </si>
  <si>
    <t>2.2.2.</t>
  </si>
  <si>
    <t>Приобретение мебели</t>
  </si>
  <si>
    <t xml:space="preserve">2.3.  </t>
  </si>
  <si>
    <t>Издательская деятельность по основным направлениям деятельности учреждения(издание буклетов, каталогов, календарей и другое)</t>
  </si>
  <si>
    <t>2.3.1.</t>
  </si>
  <si>
    <t>2.3.2.</t>
  </si>
  <si>
    <t>2.3.3.</t>
  </si>
  <si>
    <t>2.3.4.</t>
  </si>
  <si>
    <t xml:space="preserve">Всего по задаче 2.3.  </t>
  </si>
  <si>
    <t>Издание сборника,посвященного 100-летию учреждения</t>
  </si>
  <si>
    <t>Издание календаря памятных дат на год</t>
  </si>
  <si>
    <t>Издание тематических буклетов для пользователей</t>
  </si>
  <si>
    <t>Издание каталогов,рекомендательных списков и др.</t>
  </si>
  <si>
    <t xml:space="preserve">Нормативные затраты на оказание муниципальной услуги </t>
  </si>
  <si>
    <t>Заработная плата,налоги</t>
  </si>
  <si>
    <t>Мероприятия по охране труда,пожарной безопасности</t>
  </si>
  <si>
    <t>Работа сайта</t>
  </si>
  <si>
    <t>Приобретение хоз.товаров ,канц.товаров,заправка картриджей</t>
  </si>
  <si>
    <t>Всего по цели 2</t>
  </si>
  <si>
    <t xml:space="preserve">2.4.  </t>
  </si>
  <si>
    <t xml:space="preserve">Всего по задаче 2.4.  </t>
  </si>
  <si>
    <t>2.4.1.</t>
  </si>
  <si>
    <t>2.4.2.</t>
  </si>
  <si>
    <t>2.4.3.</t>
  </si>
  <si>
    <t>2.4.4.</t>
  </si>
  <si>
    <t>2.4.5.</t>
  </si>
  <si>
    <t>2.4.6.</t>
  </si>
  <si>
    <t>2.4.7.</t>
  </si>
  <si>
    <t>2.5.</t>
  </si>
  <si>
    <t>2.5.1.</t>
  </si>
  <si>
    <t>2.5.2.</t>
  </si>
  <si>
    <t>2.5.3.</t>
  </si>
  <si>
    <t xml:space="preserve">Всего по задаче 2.5.  </t>
  </si>
  <si>
    <t>Обновление автоматизированной библиотечной информационной системы "ИРБИС-64"</t>
  </si>
  <si>
    <t>Приобретение и обновление справочно-правовых систем</t>
  </si>
  <si>
    <t>Приобретение программ антивирусной защиты</t>
  </si>
  <si>
    <t xml:space="preserve">2.6.  </t>
  </si>
  <si>
    <t xml:space="preserve">Всего по задаче 2.6.  </t>
  </si>
  <si>
    <t>2.6.1.</t>
  </si>
  <si>
    <t>2.6.2.</t>
  </si>
  <si>
    <t>2.6.3.</t>
  </si>
  <si>
    <t>2.6.4.</t>
  </si>
  <si>
    <t>2.6.5.</t>
  </si>
  <si>
    <t>2.6.6.</t>
  </si>
  <si>
    <t xml:space="preserve">Организация и проведение культурно-просветительских мероприятий, семинаров, конференций, конкурсов, выставок, экскурсий по направлениям деятельности учреждения. </t>
  </si>
  <si>
    <t>Проведение конкурсных мероприятий среди пользователей</t>
  </si>
  <si>
    <t>Проведение конкурсных мероприятий среди библиотечных работников</t>
  </si>
  <si>
    <t>Проведение культурно-просветительских мероприятий,выставок,экскурсий</t>
  </si>
  <si>
    <t>Проведение семинаров,конференций</t>
  </si>
  <si>
    <t>Проведение мероприятий,посвященных 100-летию учреждения</t>
  </si>
  <si>
    <t>Поздравление библиотек-юбиляров</t>
  </si>
  <si>
    <t>Приобретение бибтехники</t>
  </si>
  <si>
    <t xml:space="preserve"> Организация библиотечной деятельности на основе использования новейших информационных технологий, предоставления доступа в корпоративные и глобальные информационные сети.                   </t>
  </si>
  <si>
    <t>3.</t>
  </si>
  <si>
    <t>Всего по цели 3</t>
  </si>
  <si>
    <t xml:space="preserve">3.1.  </t>
  </si>
  <si>
    <t xml:space="preserve">Всего по задаче 3.1  </t>
  </si>
  <si>
    <t>3.1.1.</t>
  </si>
  <si>
    <t>3.1.2.</t>
  </si>
  <si>
    <t>Организация образовательного процесса, направленного на развитие художественного, эстетического, нравственного воспитания детей и молодежи</t>
  </si>
  <si>
    <t>3.1.3.</t>
  </si>
  <si>
    <t>3.1.4.</t>
  </si>
  <si>
    <t>3.1.5.</t>
  </si>
  <si>
    <t>3.1.6.</t>
  </si>
  <si>
    <t>3.1.7.</t>
  </si>
  <si>
    <t>Приобретение натурного фонда для художественного отделения</t>
  </si>
  <si>
    <t>Приобретение учебно-методической литературы,таблиц по музыке</t>
  </si>
  <si>
    <t>Изготовление журналов групповых занятий</t>
  </si>
  <si>
    <t>Изготовление журналов для музыкальной школы</t>
  </si>
  <si>
    <t>Изготовление индивидуальных планов</t>
  </si>
  <si>
    <t>Свидетельство об освоении предпрофессиональной программы</t>
  </si>
  <si>
    <t xml:space="preserve">3.2.  </t>
  </si>
  <si>
    <t xml:space="preserve">Всего по задаче 3.2  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</si>
  <si>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</si>
  <si>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</si>
  <si>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</si>
  <si>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</si>
  <si>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</si>
  <si>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</si>
  <si>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</si>
  <si>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</si>
  <si>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</si>
  <si>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</si>
  <si>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</si>
  <si>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</si>
  <si>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</si>
  <si>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</si>
  <si>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Зональный конкурс исполнительного мастерства на народных инструментах "Звездочки степей" в п.Усть-Орда</t>
  </si>
  <si>
    <t>Зональный конкурс "Ольхонская лира"</t>
  </si>
  <si>
    <t>Фортепианный конкурс "От форте до пиано" учащихся муниципальных образовательных учреждений дополнительного образования детей Усть-Ордынского территориальнометодического объединения</t>
  </si>
  <si>
    <t>5 региональный фестиваль- конкурс детского и юношеского творчества "Самоцветы Сибири"</t>
  </si>
  <si>
    <t>Зональный фестиваль-конкурс хоровых коллективов,вокальных и инструментальных ансамблей,солистов (вокал) учащихся ДМШ и ДШИ "Родные напевы"</t>
  </si>
  <si>
    <t>Зональная олимпиада по видам искусств п. Усть-Орда</t>
  </si>
  <si>
    <t>Областной конкурс детского художественного творчества "Осенние перезвоны" г. Иркутск</t>
  </si>
  <si>
    <t>Региональная культурная олимпиада по видам искусств г. Иркутск</t>
  </si>
  <si>
    <t>Региональный конкурс "CONCERTO GROSSO" фортепианные дуэты г.Иркутск</t>
  </si>
  <si>
    <t>Всероссийский конкурс молодых исполнителей на народных инструментах "Кубок Байкала"</t>
  </si>
  <si>
    <t>Региональный фестиваль-конкурс детского и юношесого творчества "Самоцветы Сибири"</t>
  </si>
  <si>
    <t>Открытый межрегиональный конкурс хореографических коллективов "Байкальская сюита"</t>
  </si>
  <si>
    <t>Фестиваль фортепианного исполнительства "Viva Musik"</t>
  </si>
  <si>
    <t>Педагогический пленэр</t>
  </si>
  <si>
    <t xml:space="preserve">3.3.  </t>
  </si>
  <si>
    <t xml:space="preserve">Всего по задаче 3.3  </t>
  </si>
  <si>
    <t>3.3.1.</t>
  </si>
  <si>
    <t>3.3.2.</t>
  </si>
  <si>
    <t>3.3.3.</t>
  </si>
  <si>
    <t>3.3.4.</t>
  </si>
  <si>
    <t>Поддержка и развитие материально-технической базы учреждения (проведение паспортизации технического оснащения учреждения, установка АПС, оснащение средствами пожаротушения, замеры сопротивления, проведение межевания)</t>
  </si>
  <si>
    <t xml:space="preserve">Приобретение огнетушителей </t>
  </si>
  <si>
    <t>Техобслуживание АСПС</t>
  </si>
  <si>
    <t>Ремонт компьютерной техники</t>
  </si>
  <si>
    <t>Испытание пожарных лестниц</t>
  </si>
  <si>
    <t xml:space="preserve">3.4.  </t>
  </si>
  <si>
    <t xml:space="preserve">Всего по задаче 3.4  </t>
  </si>
  <si>
    <t>3.4.1.</t>
  </si>
  <si>
    <t>3.4.2.</t>
  </si>
  <si>
    <t>Приобретение мебели, оргтехники, музыкальных инструментов</t>
  </si>
  <si>
    <t>Приобретение школьной мебели</t>
  </si>
  <si>
    <t>Приобретение музыкальных инструментов</t>
  </si>
  <si>
    <t>Приобретение оборудования (муфельной печи,гончарного круга,мультимедиапроектора,проекционного экрана на штативе и пр)</t>
  </si>
  <si>
    <t xml:space="preserve">3.5.  </t>
  </si>
  <si>
    <t xml:space="preserve">Всего по задаче 3.5  </t>
  </si>
  <si>
    <t>3.5.1.</t>
  </si>
  <si>
    <t>3.5.2.</t>
  </si>
  <si>
    <t>3.5.3.</t>
  </si>
  <si>
    <t>3.5.4.</t>
  </si>
  <si>
    <t>Внедрение в учреждения культуры современного оборудования, оргтехники и производственных технологий</t>
  </si>
  <si>
    <t xml:space="preserve">Оказание услуг по выполнению программно-технического и информационного сопровождения сайта </t>
  </si>
  <si>
    <t xml:space="preserve">Услуги по установке счетчика статистики </t>
  </si>
  <si>
    <t>Услуги по обновлению программы 1-С</t>
  </si>
  <si>
    <t xml:space="preserve">3.6.  </t>
  </si>
  <si>
    <t xml:space="preserve">Всего по задаче 3.6. </t>
  </si>
  <si>
    <t>3.6.1.</t>
  </si>
  <si>
    <t>3.6.2.</t>
  </si>
  <si>
    <t>3.6.3.</t>
  </si>
  <si>
    <t>3.6.4.</t>
  </si>
  <si>
    <t>Услуги связи,тепло-электроэнергии,водоснабжение.</t>
  </si>
  <si>
    <t>Специальная оценка труда, ежегодный медоосмотр</t>
  </si>
  <si>
    <t>Приобретение хоз.товаров,канц.товаров,заправка картриджей</t>
  </si>
  <si>
    <t xml:space="preserve">Организация культурно-массовых мероприятий, направленных на воспитание высоких духовно-нравственных ценностей населения, любви к родине, родному краю, семье (фестивали, праздники, конкурсы).
</t>
  </si>
  <si>
    <t>Исполнитель мероприятия программы</t>
  </si>
  <si>
    <t xml:space="preserve">Всего по </t>
  </si>
  <si>
    <t>задаче1.1.</t>
  </si>
  <si>
    <t>Удовлетворение потребностей населения муниципального образования «Боханский район» в сфере библиотечного обслуживания и информационного обеспечения.</t>
  </si>
  <si>
    <t>4. ПЕРЕЧЕНЬ МЕРОПРИЯТИЙ ПОДПРОГРАММЫ-1</t>
  </si>
  <si>
    <t>4. ПЕРЕЧЕНЬ МЕРОПРИЯТИЙ ПОДПРОГРАММЫ-3</t>
  </si>
  <si>
    <t>Внебюджетные средства</t>
  </si>
  <si>
    <t>Спонсорская помощь</t>
  </si>
  <si>
    <t>Средства,поступающие от платной деятельности учреждения</t>
  </si>
  <si>
    <t>2.1</t>
  </si>
  <si>
    <t>1.8.2.</t>
  </si>
  <si>
    <t xml:space="preserve">Приобретение оборудования </t>
  </si>
  <si>
    <t>Всего по цели- 1</t>
  </si>
  <si>
    <t>Всего по цели-2</t>
  </si>
  <si>
    <t>Всего по цели-3</t>
  </si>
  <si>
    <t>3.1.</t>
  </si>
  <si>
    <t>Участие педагогических работников, обучающихся в фестивалях, конкурсах, пленэрах различных уровней</t>
  </si>
  <si>
    <t>Сохранение, поддержка и развитие народного художественного творчества и нематериальных культурных ценностей;</t>
  </si>
  <si>
    <t>Удовлетворение образовательных потребностей граждан, общества и государства в области различных видов искусств; Выявление одаренных детей в раннем детском возрасте;</t>
  </si>
  <si>
    <t>Обеспечение участия творческих коллективов, солистов, обучающихся  в фестивалях и конкурсах, пленэрах, в т.ч. всероссийского и международного уровня</t>
  </si>
  <si>
    <t>1.9.8</t>
  </si>
  <si>
    <t>Приобретение специализированного автотранспорта</t>
  </si>
  <si>
    <t>2022 год</t>
  </si>
  <si>
    <t>2019-2022 годы,</t>
  </si>
  <si>
    <t xml:space="preserve">2022 год     </t>
  </si>
  <si>
    <t xml:space="preserve">2022 год   </t>
  </si>
  <si>
    <t>3.2.15</t>
  </si>
  <si>
    <t>IX детский финал "Лучший из лучших". г. Туапсе</t>
  </si>
  <si>
    <t xml:space="preserve">в т.ч. командировочные расходы   </t>
  </si>
  <si>
    <t>в т.ч. командировочные расходы</t>
  </si>
  <si>
    <t>2.7.</t>
  </si>
  <si>
    <t>Всего по задаче 2.7.</t>
  </si>
  <si>
    <t>2.7.1</t>
  </si>
  <si>
    <t>Монтаж системы видеонаблюдения, ремонт и дооборудование охранно-пожарной сигнализации ООО "ЧОП «Гэсэр»</t>
  </si>
  <si>
    <t>Услуги связи,тепло-,электроэнергии,сервисное обслуживание охранно-пожарной сигнализации</t>
  </si>
  <si>
    <t>2.4.8</t>
  </si>
  <si>
    <t>2.4.9</t>
  </si>
  <si>
    <t xml:space="preserve">Услуги по централизованной охране объекта </t>
  </si>
  <si>
    <t>1.10.2</t>
  </si>
  <si>
    <t>Монтаж кабинки для охраны объекта</t>
  </si>
  <si>
    <t>1.9.9</t>
  </si>
  <si>
    <t>1.9.10</t>
  </si>
  <si>
    <t>Приобретение дизельного генератора, металлодетектора</t>
  </si>
  <si>
    <t>2.7</t>
  </si>
  <si>
    <t xml:space="preserve">Всего по задаче 2.7.  </t>
  </si>
  <si>
    <t>Организация охранно-пожарной безопасности объекта</t>
  </si>
  <si>
    <t>2.8</t>
  </si>
  <si>
    <t>Восстановление мемориальных сооружений и объектов, увековечивающих память погибших при защите Отечества</t>
  </si>
  <si>
    <t>Всего по задачк 2.8.</t>
  </si>
  <si>
    <t xml:space="preserve"> 2.8.</t>
  </si>
  <si>
    <t>Всего по задаче 2.8.</t>
  </si>
  <si>
    <t>2.8.1.</t>
  </si>
  <si>
    <t xml:space="preserve">   </t>
  </si>
  <si>
    <t>1.1.10.</t>
  </si>
  <si>
    <t>Конкурс деревянной скульптуры в рамках празднования 75-й годовщины Победы в Великой Отечественной войне</t>
  </si>
  <si>
    <t>4. ПЕРЕЧЕНЬ МЕРОПРИЯТИЙ ПОДПРОГРАММЫ-4</t>
  </si>
  <si>
    <t xml:space="preserve"> </t>
  </si>
  <si>
    <t>Всего по цели 4</t>
  </si>
  <si>
    <t>Эффективность исполнительной власти сферы культуры муниципального образования Боханский район</t>
  </si>
  <si>
    <t>Повышение эффективности управления национально-культурным развитием Боханского района (затраты на содержание МКУ "Управление культуры")</t>
  </si>
  <si>
    <t>Оплата труда и начисления на оплату труда</t>
  </si>
  <si>
    <t>Коммунальные услуги</t>
  </si>
  <si>
    <t>Услуги связи</t>
  </si>
  <si>
    <t>Прочие услуги</t>
  </si>
  <si>
    <t>Приобретение оборудования</t>
  </si>
  <si>
    <t>Приобретение материалов</t>
  </si>
  <si>
    <t>Услуги по содержанию имущества</t>
  </si>
  <si>
    <t>МКУ "Управление культуры" МО "Боханский район"</t>
  </si>
  <si>
    <t>4.</t>
  </si>
  <si>
    <t>4.1.</t>
  </si>
  <si>
    <t>4.1.1.</t>
  </si>
  <si>
    <t>4.1.2.</t>
  </si>
  <si>
    <t>4.1.3.</t>
  </si>
  <si>
    <t>4.1.4.</t>
  </si>
  <si>
    <t>4.1.5.</t>
  </si>
  <si>
    <t>4.1.7.</t>
  </si>
  <si>
    <t>4.1.8.</t>
  </si>
  <si>
    <t>Всего по цели-4</t>
  </si>
  <si>
    <t xml:space="preserve">4.1.  </t>
  </si>
  <si>
    <t xml:space="preserve">Всего по задаче 4.1  </t>
  </si>
  <si>
    <t>Приобретение и пошив  сценических костюмов, обуви, звуко- светотехнического и прочего оборудования</t>
  </si>
  <si>
    <t>Приобретение оргтехники, мебели и пр.</t>
  </si>
  <si>
    <t>2.2.3.</t>
  </si>
  <si>
    <t>Разработка дизайн-проекта на создание современного библиотечного пространства</t>
  </si>
  <si>
    <t>Приобретение дизельного генератора,монтаж арочного металлодетектора</t>
  </si>
  <si>
    <t>4. ПЕРЕЧЕНЬ МЕРОПРИЯТИЙ ПОДПРОГРАММЫ-2</t>
  </si>
  <si>
    <t>3.1.8</t>
  </si>
  <si>
    <t xml:space="preserve">Пошив костюмов </t>
  </si>
  <si>
    <t>Мероприятия по охране труда,пожарной безопасности(пропитка кулис,пожарная лестница,ящики с песком,пожарный щит,СОУТ)</t>
  </si>
  <si>
    <t>Приложение №2</t>
  </si>
  <si>
    <t xml:space="preserve">к постановлению администрации </t>
  </si>
  <si>
    <t>МО "Боханский район"</t>
  </si>
  <si>
    <t>Приложение №1</t>
  </si>
  <si>
    <t>Приложение №3</t>
  </si>
  <si>
    <t>Приложение №4</t>
  </si>
  <si>
    <t>Приложение №5</t>
  </si>
  <si>
    <t>1.1.11.</t>
  </si>
  <si>
    <t>1.1.12.</t>
  </si>
  <si>
    <t>День семьи, любви и верности</t>
  </si>
  <si>
    <t>Международный женский день</t>
  </si>
  <si>
    <t>1.1.13.</t>
  </si>
  <si>
    <t>Международный день пожилых людей</t>
  </si>
  <si>
    <t>МБУК "Культурно-досуговый центр"</t>
  </si>
  <si>
    <t>1.2.10.</t>
  </si>
  <si>
    <t>Троица</t>
  </si>
  <si>
    <t>1.5.5.</t>
  </si>
  <si>
    <t>Районный фестиваль бардовской песни "Встреча"</t>
  </si>
  <si>
    <t>1.5.6.</t>
  </si>
  <si>
    <t>Районный вокальный конкурс "Голос"</t>
  </si>
  <si>
    <t>1.1.14.</t>
  </si>
  <si>
    <t xml:space="preserve">Новогодние поздравления </t>
  </si>
  <si>
    <t>1.7.2.</t>
  </si>
  <si>
    <t>Приобретение звукового оборудования</t>
  </si>
  <si>
    <t xml:space="preserve">  </t>
  </si>
  <si>
    <t>День славянской письменности и культуры</t>
  </si>
  <si>
    <t>1.1.15.</t>
  </si>
  <si>
    <t>1.1.16.</t>
  </si>
  <si>
    <t>1.1.17.</t>
  </si>
  <si>
    <t>1.1.18.</t>
  </si>
  <si>
    <t>Международный день молодежи</t>
  </si>
  <si>
    <t>День матери</t>
  </si>
  <si>
    <t>День работников сельского хозяйства</t>
  </si>
  <si>
    <t>1.2.11.</t>
  </si>
  <si>
    <t>1.2.12.</t>
  </si>
  <si>
    <t>1.2.13.</t>
  </si>
  <si>
    <t>1.2.14.</t>
  </si>
  <si>
    <t>Покров</t>
  </si>
  <si>
    <t>Жыен</t>
  </si>
  <si>
    <t>Эмэль-Новруз</t>
  </si>
  <si>
    <t>Пасха</t>
  </si>
  <si>
    <t>4.1.9.</t>
  </si>
  <si>
    <t>4.1.10.</t>
  </si>
  <si>
    <t>Конкурс профессионального мастерства "Перспектива"</t>
  </si>
  <si>
    <t>Конкурс на лучшее учреждение культуры по итогам ежегодного мониторинга</t>
  </si>
  <si>
    <t>Повышение эффективности управления национально-культурным развитием Боханского района (в т.ч. затраты на содержание МКУ "Управление культуры")</t>
  </si>
  <si>
    <t>1.9.11</t>
  </si>
  <si>
    <t>Текущий ремонт зданий</t>
  </si>
  <si>
    <t xml:space="preserve">«Поддержка и развитие культурно-досуговой деятельности, национально-культурных традиций , народного художественного творчества и осуществления кинопоказа художественных, мультипликационных, документальных и научно-популярных фильмов"
муниципальной целевой программы «Социально-экономическое развитие сферы культуры МО «Боханский район» на 2019-2023 гг.»
</t>
  </si>
  <si>
    <t>2023 год</t>
  </si>
  <si>
    <t>2019-2023 годы,</t>
  </si>
  <si>
    <t>Всего по задаче 1.2</t>
  </si>
  <si>
    <t>2019-2023 годы, в т.ч.</t>
  </si>
  <si>
    <t>от "____"_________2021г.№______</t>
  </si>
  <si>
    <t xml:space="preserve">Целевой программы « Поддержка и развитие библиотечного дела» муниципальной целевой программы «Социально-экономическое развитие сферы культуры МО «Боханский район» на 2019-2023 гг.»
</t>
  </si>
  <si>
    <t xml:space="preserve">Целевой программы « Поддержка и развитие дополнительного образования в сфере культуры» муниципальной целевой программы «Социально-экономическое развитие сферы культуры МО «Боханский район» на 2019-2023 гг.»
</t>
  </si>
  <si>
    <t>2019-2023годы,</t>
  </si>
  <si>
    <t>Целевой программы « Развитие муниципального казенного учреждения «Управление культуры» муниципальной целевой программы «Социально-экономическое развитие сферы культуры МО «Боханский район» на 2019-2023 гг.»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</si>
</sst>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0">
    <xf numFmtId="0" fontId="0" fillId="0" borderId="0" xfId="0"/>
    <xf numFmtId="0" fontId="4" fillId="2" borderId="7" xfId="1" applyFont="1" applyFill="1" applyBorder="1" applyAlignment="1" applyProtection="1">
      <alignment vertical="top" wrapText="1"/>
    </xf>
    <xf numFmtId="164" fontId="3" fillId="2" borderId="8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2" fillId="2" borderId="8" xfId="0" applyNumberFormat="1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5" xfId="0" applyNumberFormat="1" applyFont="1" applyFill="1" applyBorder="1" applyAlignment="1">
      <alignment vertical="top" wrapText="1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justify"/>
    </xf>
    <xf numFmtId="0" fontId="0" fillId="2" borderId="1" xfId="0" applyFill="1" applyBorder="1" applyAlignment="1">
      <alignment horizontal="center"/>
    </xf>
    <xf numFmtId="164" fontId="5" fillId="2" borderId="8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2" fillId="2" borderId="10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vertical="top" wrapText="1"/>
    </xf>
    <xf numFmtId="0" fontId="4" fillId="2" borderId="8" xfId="1" applyFont="1" applyFill="1" applyBorder="1" applyAlignment="1" applyProtection="1">
      <alignment vertical="top" wrapText="1"/>
    </xf>
    <xf numFmtId="0" fontId="6" fillId="2" borderId="0" xfId="0" applyFont="1" applyFill="1"/>
    <xf numFmtId="0" fontId="8" fillId="2" borderId="1" xfId="0" applyFont="1" applyFill="1" applyBorder="1" applyAlignment="1">
      <alignment vertical="top" wrapText="1"/>
    </xf>
    <xf numFmtId="49" fontId="8" fillId="2" borderId="3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2" borderId="9" xfId="0" applyNumberFormat="1" applyFont="1" applyFill="1" applyBorder="1" applyAlignment="1">
      <alignment vertical="top" wrapText="1"/>
    </xf>
    <xf numFmtId="164" fontId="5" fillId="2" borderId="10" xfId="0" applyNumberFormat="1" applyFont="1" applyFill="1" applyBorder="1" applyAlignment="1">
      <alignment vertical="top" wrapText="1"/>
    </xf>
    <xf numFmtId="164" fontId="5" fillId="2" borderId="5" xfId="0" applyNumberFormat="1" applyFont="1" applyFill="1" applyBorder="1" applyAlignment="1">
      <alignment vertical="top" wrapText="1"/>
    </xf>
    <xf numFmtId="164" fontId="5" fillId="2" borderId="0" xfId="0" applyNumberFormat="1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left" vertical="top" wrapText="1"/>
    </xf>
    <xf numFmtId="0" fontId="10" fillId="2" borderId="7" xfId="1" applyFont="1" applyFill="1" applyBorder="1" applyAlignment="1" applyProtection="1">
      <alignment vertical="top" wrapText="1"/>
    </xf>
    <xf numFmtId="0" fontId="7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164" fontId="8" fillId="2" borderId="8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/>
    <xf numFmtId="164" fontId="6" fillId="2" borderId="0" xfId="0" applyNumberFormat="1" applyFont="1" applyFill="1"/>
    <xf numFmtId="0" fontId="6" fillId="2" borderId="0" xfId="0" applyFont="1" applyFill="1" applyBorder="1"/>
    <xf numFmtId="0" fontId="8" fillId="2" borderId="0" xfId="0" applyFont="1" applyFill="1"/>
    <xf numFmtId="164" fontId="8" fillId="2" borderId="8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right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164" fontId="8" fillId="2" borderId="5" xfId="0" applyNumberFormat="1" applyFont="1" applyFill="1" applyBorder="1" applyAlignment="1">
      <alignment horizontal="right" vertical="top" wrapText="1"/>
    </xf>
    <xf numFmtId="164" fontId="8" fillId="2" borderId="5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vertical="top" wrapText="1"/>
    </xf>
    <xf numFmtId="164" fontId="5" fillId="2" borderId="5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 wrapText="1"/>
    </xf>
    <xf numFmtId="164" fontId="5" fillId="2" borderId="14" xfId="0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justify" vertical="top" wrapText="1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8" fillId="2" borderId="4" xfId="0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vertical="top" wrapText="1"/>
    </xf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" xfId="0" applyFont="1" applyFill="1" applyBorder="1"/>
    <xf numFmtId="0" fontId="3" fillId="2" borderId="0" xfId="0" applyFont="1" applyFill="1" applyBorder="1" applyAlignment="1">
      <alignment vertical="top" wrapText="1"/>
    </xf>
    <xf numFmtId="164" fontId="3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2" borderId="8" xfId="0" applyFont="1" applyFill="1" applyBorder="1" applyAlignment="1"/>
    <xf numFmtId="0" fontId="0" fillId="2" borderId="8" xfId="0" applyFill="1" applyBorder="1" applyAlignment="1">
      <alignment vertical="top" wrapText="1"/>
    </xf>
    <xf numFmtId="164" fontId="2" fillId="2" borderId="14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vertical="top" wrapText="1"/>
    </xf>
    <xf numFmtId="164" fontId="3" fillId="2" borderId="4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0" fillId="2" borderId="15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164" fontId="5" fillId="2" borderId="2" xfId="0" applyNumberFormat="1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164" fontId="5" fillId="2" borderId="3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justify"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164" fontId="8" fillId="2" borderId="2" xfId="0" applyNumberFormat="1" applyFont="1" applyFill="1" applyBorder="1" applyAlignment="1">
      <alignment vertical="top" wrapText="1"/>
    </xf>
    <xf numFmtId="164" fontId="8" fillId="2" borderId="4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164" fontId="8" fillId="2" borderId="3" xfId="0" applyNumberFormat="1" applyFont="1" applyFill="1" applyBorder="1" applyAlignment="1">
      <alignment vertical="top" wrapText="1"/>
    </xf>
    <xf numFmtId="49" fontId="5" fillId="2" borderId="15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right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4" fillId="2" borderId="11" xfId="1" applyFont="1" applyFill="1" applyBorder="1" applyAlignment="1" applyProtection="1">
      <alignment vertical="top" wrapText="1"/>
    </xf>
    <xf numFmtId="0" fontId="0" fillId="2" borderId="9" xfId="0" applyFill="1" applyBorder="1" applyAlignment="1"/>
    <xf numFmtId="0" fontId="0" fillId="2" borderId="6" xfId="0" applyFill="1" applyBorder="1" applyAlignment="1"/>
    <xf numFmtId="0" fontId="0" fillId="2" borderId="12" xfId="0" applyFill="1" applyBorder="1" applyAlignment="1"/>
    <xf numFmtId="0" fontId="0" fillId="2" borderId="10" xfId="0" applyFill="1" applyBorder="1" applyAlignment="1"/>
    <xf numFmtId="0" fontId="0" fillId="2" borderId="8" xfId="0" applyFill="1" applyBorder="1" applyAlignment="1"/>
    <xf numFmtId="0" fontId="2" fillId="2" borderId="4" xfId="0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vertical="top" wrapText="1"/>
    </xf>
    <xf numFmtId="164" fontId="3" fillId="2" borderId="4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0" fillId="2" borderId="4" xfId="0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2" fillId="2" borderId="10" xfId="0" applyNumberFormat="1" applyFont="1" applyFill="1" applyBorder="1" applyAlignment="1">
      <alignment horizontal="right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164" fontId="8" fillId="2" borderId="2" xfId="0" applyNumberFormat="1" applyFont="1" applyFill="1" applyBorder="1" applyAlignment="1">
      <alignment vertical="top" wrapText="1"/>
    </xf>
    <xf numFmtId="164" fontId="8" fillId="2" borderId="4" xfId="0" applyNumberFormat="1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164" fontId="5" fillId="2" borderId="3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16" fontId="5" fillId="2" borderId="3" xfId="0" applyNumberFormat="1" applyFont="1" applyFill="1" applyBorder="1" applyAlignment="1">
      <alignment horizontal="center" vertical="top" wrapText="1"/>
    </xf>
    <xf numFmtId="16" fontId="5" fillId="2" borderId="4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4" fontId="5" fillId="2" borderId="4" xfId="0" applyNumberFormat="1" applyFont="1" applyFill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164" fontId="8" fillId="2" borderId="3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164" fontId="8" fillId="2" borderId="4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center" vertical="top" wrapText="1"/>
    </xf>
    <xf numFmtId="164" fontId="8" fillId="2" borderId="4" xfId="0" applyNumberFormat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10" fillId="2" borderId="11" xfId="1" applyFont="1" applyFill="1" applyBorder="1" applyAlignment="1" applyProtection="1">
      <alignment vertical="top" wrapText="1"/>
    </xf>
    <xf numFmtId="0" fontId="10" fillId="2" borderId="9" xfId="1" applyFont="1" applyFill="1" applyBorder="1" applyAlignment="1" applyProtection="1">
      <alignment vertical="top" wrapText="1"/>
    </xf>
    <xf numFmtId="0" fontId="10" fillId="2" borderId="6" xfId="1" applyFont="1" applyFill="1" applyBorder="1" applyAlignment="1" applyProtection="1">
      <alignment vertical="top" wrapText="1"/>
    </xf>
    <xf numFmtId="0" fontId="10" fillId="2" borderId="12" xfId="1" applyFont="1" applyFill="1" applyBorder="1" applyAlignment="1" applyProtection="1">
      <alignment vertical="top" wrapText="1"/>
    </xf>
    <xf numFmtId="0" fontId="10" fillId="2" borderId="10" xfId="1" applyFont="1" applyFill="1" applyBorder="1" applyAlignment="1" applyProtection="1">
      <alignment vertical="top" wrapText="1"/>
    </xf>
    <xf numFmtId="0" fontId="10" fillId="2" borderId="8" xfId="1" applyFont="1" applyFill="1" applyBorder="1" applyAlignment="1" applyProtection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8" fillId="2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justify" vertical="top" wrapText="1"/>
    </xf>
    <xf numFmtId="0" fontId="8" fillId="2" borderId="3" xfId="0" applyFont="1" applyFill="1" applyBorder="1" applyAlignment="1">
      <alignment horizontal="justify" vertical="top" wrapText="1"/>
    </xf>
    <xf numFmtId="0" fontId="8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justify" vertical="top" wrapText="1"/>
    </xf>
    <xf numFmtId="49" fontId="5" fillId="2" borderId="3" xfId="0" applyNumberFormat="1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vertical="top" wrapText="1"/>
    </xf>
    <xf numFmtId="0" fontId="8" fillId="2" borderId="15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0" fontId="8" fillId="2" borderId="13" xfId="0" applyFont="1" applyFill="1" applyBorder="1" applyAlignment="1">
      <alignment horizontal="justify" vertical="top" wrapText="1"/>
    </xf>
    <xf numFmtId="0" fontId="9" fillId="2" borderId="14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164" fontId="8" fillId="2" borderId="10" xfId="0" applyNumberFormat="1" applyFont="1" applyFill="1" applyBorder="1" applyAlignment="1">
      <alignment vertical="top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right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right" vertical="top" wrapText="1"/>
    </xf>
    <xf numFmtId="164" fontId="5" fillId="2" borderId="6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164" fontId="8" fillId="2" borderId="5" xfId="0" applyNumberFormat="1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164" fontId="8" fillId="2" borderId="14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164" fontId="5" fillId="2" borderId="14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1"/>
  <sheetViews>
    <sheetView tabSelected="1" workbookViewId="0">
      <selection activeCell="C24" sqref="C24:C33"/>
    </sheetView>
  </sheetViews>
  <sheetFormatPr defaultRowHeight="15"/>
  <cols>
    <col min="1" max="1" width="9" style="10" customWidth="1"/>
    <col min="2" max="2" width="22.7109375" style="10" customWidth="1"/>
    <col min="3" max="3" width="18.140625" style="10" customWidth="1"/>
    <col min="4" max="4" width="22.7109375" style="10" customWidth="1"/>
    <col min="5" max="5" width="16.85546875" style="10" customWidth="1"/>
    <col min="6" max="6" width="13" style="10" customWidth="1"/>
    <col min="7" max="7" width="11" style="10" customWidth="1"/>
    <col min="8" max="8" width="11.5703125" style="10" customWidth="1"/>
    <col min="9" max="9" width="17.85546875" style="10" customWidth="1"/>
    <col min="10" max="10" width="15.7109375" style="10" customWidth="1"/>
    <col min="11" max="11" width="16.85546875" style="10" customWidth="1"/>
    <col min="12" max="16384" width="9.140625" style="10"/>
  </cols>
  <sheetData>
    <row r="1" spans="1:11">
      <c r="I1" s="20"/>
      <c r="J1" s="142" t="s">
        <v>399</v>
      </c>
      <c r="K1" s="142"/>
    </row>
    <row r="2" spans="1:11">
      <c r="I2" s="142" t="s">
        <v>397</v>
      </c>
      <c r="J2" s="142"/>
      <c r="K2" s="142"/>
    </row>
    <row r="3" spans="1:11">
      <c r="I3" s="20"/>
      <c r="J3" s="142" t="s">
        <v>398</v>
      </c>
      <c r="K3" s="142"/>
    </row>
    <row r="4" spans="1:11" ht="15.75">
      <c r="A4" s="9"/>
      <c r="B4" s="9"/>
      <c r="C4" s="9"/>
      <c r="D4" s="9"/>
      <c r="E4" s="9"/>
      <c r="F4" s="9"/>
      <c r="G4" s="9"/>
      <c r="H4" s="9"/>
      <c r="I4" s="142" t="s">
        <v>449</v>
      </c>
      <c r="J4" s="142"/>
      <c r="K4" s="142"/>
    </row>
    <row r="5" spans="1:11" ht="15.75">
      <c r="A5" s="162" t="s">
        <v>0</v>
      </c>
      <c r="B5" s="163"/>
      <c r="C5" s="163"/>
      <c r="D5" s="163"/>
      <c r="E5" s="163"/>
      <c r="F5" s="163"/>
      <c r="G5" s="163"/>
      <c r="H5" s="163"/>
      <c r="I5" s="163"/>
      <c r="J5" s="163"/>
    </row>
    <row r="6" spans="1:11" ht="16.5" thickBot="1">
      <c r="A6" s="11"/>
      <c r="B6" s="9"/>
      <c r="C6" s="9"/>
      <c r="D6" s="9"/>
      <c r="E6" s="9"/>
      <c r="F6" s="9"/>
      <c r="G6" s="9"/>
      <c r="H6" s="9"/>
      <c r="I6" s="9"/>
      <c r="J6" s="9"/>
    </row>
    <row r="7" spans="1:11" ht="15.75" customHeight="1">
      <c r="A7" s="77" t="s">
        <v>1</v>
      </c>
      <c r="B7" s="93" t="s">
        <v>3</v>
      </c>
      <c r="C7" s="93" t="s">
        <v>6</v>
      </c>
      <c r="D7" s="93" t="s">
        <v>10</v>
      </c>
      <c r="E7" s="153" t="s">
        <v>14</v>
      </c>
      <c r="F7" s="154"/>
      <c r="G7" s="154"/>
      <c r="H7" s="154"/>
      <c r="I7" s="154"/>
      <c r="J7" s="155"/>
      <c r="K7" s="133" t="s">
        <v>307</v>
      </c>
    </row>
    <row r="8" spans="1:11" ht="16.5" thickBot="1">
      <c r="A8" s="78" t="s">
        <v>2</v>
      </c>
      <c r="B8" s="94" t="s">
        <v>4</v>
      </c>
      <c r="C8" s="94" t="s">
        <v>7</v>
      </c>
      <c r="D8" s="94" t="s">
        <v>11</v>
      </c>
      <c r="E8" s="156"/>
      <c r="F8" s="157"/>
      <c r="G8" s="157"/>
      <c r="H8" s="157"/>
      <c r="I8" s="157"/>
      <c r="J8" s="158"/>
      <c r="K8" s="134"/>
    </row>
    <row r="9" spans="1:11" ht="15.75" customHeight="1">
      <c r="A9" s="78"/>
      <c r="B9" s="94" t="s">
        <v>5</v>
      </c>
      <c r="C9" s="94" t="s">
        <v>8</v>
      </c>
      <c r="D9" s="94" t="s">
        <v>12</v>
      </c>
      <c r="E9" s="94" t="s">
        <v>17</v>
      </c>
      <c r="F9" s="146" t="s">
        <v>20</v>
      </c>
      <c r="G9" s="154"/>
      <c r="H9" s="154"/>
      <c r="I9" s="154"/>
      <c r="J9" s="155"/>
      <c r="K9" s="134"/>
    </row>
    <row r="10" spans="1:11" ht="32.25" thickBot="1">
      <c r="A10" s="78"/>
      <c r="B10" s="94"/>
      <c r="C10" s="1" t="s">
        <v>9</v>
      </c>
      <c r="D10" s="94" t="s">
        <v>13</v>
      </c>
      <c r="E10" s="94" t="s">
        <v>18</v>
      </c>
      <c r="F10" s="156"/>
      <c r="G10" s="157"/>
      <c r="H10" s="157"/>
      <c r="I10" s="157"/>
      <c r="J10" s="158"/>
      <c r="K10" s="134"/>
    </row>
    <row r="11" spans="1:11" ht="16.5" thickBot="1">
      <c r="A11" s="78"/>
      <c r="B11" s="94"/>
      <c r="C11" s="94"/>
      <c r="D11" s="94"/>
      <c r="E11" s="94" t="s">
        <v>19</v>
      </c>
      <c r="F11" s="94" t="s">
        <v>21</v>
      </c>
      <c r="G11" s="94" t="s">
        <v>23</v>
      </c>
      <c r="H11" s="144" t="s">
        <v>24</v>
      </c>
      <c r="I11" s="185" t="s">
        <v>313</v>
      </c>
      <c r="J11" s="186"/>
      <c r="K11" s="134"/>
    </row>
    <row r="12" spans="1:11" ht="78.75">
      <c r="A12" s="78"/>
      <c r="B12" s="94"/>
      <c r="C12" s="94"/>
      <c r="D12" s="94"/>
      <c r="E12" s="94"/>
      <c r="F12" s="1" t="s">
        <v>22</v>
      </c>
      <c r="G12" s="1" t="s">
        <v>22</v>
      </c>
      <c r="H12" s="144"/>
      <c r="I12" s="94" t="s">
        <v>314</v>
      </c>
      <c r="J12" s="94" t="s">
        <v>315</v>
      </c>
      <c r="K12" s="134"/>
    </row>
    <row r="13" spans="1:11" ht="16.5" thickBot="1">
      <c r="A13" s="81"/>
      <c r="B13" s="95"/>
      <c r="C13" s="95"/>
      <c r="D13" s="95"/>
      <c r="E13" s="95"/>
      <c r="F13" s="95"/>
      <c r="G13" s="95"/>
      <c r="H13" s="159"/>
      <c r="I13" s="19"/>
      <c r="J13" s="95"/>
      <c r="K13" s="135"/>
    </row>
    <row r="14" spans="1:11" ht="16.5" thickBot="1">
      <c r="A14" s="89">
        <v>1</v>
      </c>
      <c r="B14" s="90">
        <v>2</v>
      </c>
      <c r="C14" s="90">
        <v>3</v>
      </c>
      <c r="D14" s="90">
        <v>4</v>
      </c>
      <c r="E14" s="90">
        <v>5</v>
      </c>
      <c r="F14" s="90">
        <v>6</v>
      </c>
      <c r="G14" s="90">
        <v>7</v>
      </c>
      <c r="H14" s="90">
        <v>8</v>
      </c>
      <c r="I14" s="90">
        <v>9</v>
      </c>
      <c r="J14" s="90">
        <v>10</v>
      </c>
      <c r="K14" s="12">
        <v>11</v>
      </c>
    </row>
    <row r="15" spans="1:11" ht="21" customHeight="1" thickBot="1">
      <c r="A15" s="60" t="s">
        <v>25</v>
      </c>
      <c r="B15" s="150" t="s">
        <v>324</v>
      </c>
      <c r="C15" s="151"/>
      <c r="D15" s="151"/>
      <c r="E15" s="151"/>
      <c r="F15" s="151"/>
      <c r="G15" s="151"/>
      <c r="H15" s="151"/>
      <c r="I15" s="151"/>
      <c r="J15" s="151"/>
      <c r="K15" s="152"/>
    </row>
    <row r="16" spans="1:11" ht="18.75" customHeight="1">
      <c r="A16" s="128"/>
      <c r="B16" s="131" t="s">
        <v>319</v>
      </c>
      <c r="C16" s="187"/>
      <c r="D16" s="86" t="s">
        <v>446</v>
      </c>
      <c r="E16" s="160">
        <f>'подпрограммы учреждений'!E16:E17</f>
        <v>115185.63199999998</v>
      </c>
      <c r="F16" s="160"/>
      <c r="G16" s="160">
        <f>'подпрограммы учреждений'!G16:G17</f>
        <v>12962.6</v>
      </c>
      <c r="H16" s="160">
        <f>'подпрограммы учреждений'!H16:H17</f>
        <v>99651.531999999977</v>
      </c>
      <c r="I16" s="87">
        <f>'подпрограммы учреждений'!I16</f>
        <v>1680</v>
      </c>
      <c r="J16" s="160">
        <f>'подпрограммы учреждений'!J16:J17</f>
        <v>891.5</v>
      </c>
      <c r="K16" s="131" t="s">
        <v>36</v>
      </c>
    </row>
    <row r="17" spans="1:11" ht="16.5" thickBot="1">
      <c r="A17" s="129"/>
      <c r="B17" s="132"/>
      <c r="C17" s="188"/>
      <c r="D17" s="82" t="s">
        <v>26</v>
      </c>
      <c r="E17" s="161"/>
      <c r="F17" s="161"/>
      <c r="G17" s="161"/>
      <c r="H17" s="161"/>
      <c r="I17" s="88"/>
      <c r="J17" s="161"/>
      <c r="K17" s="132"/>
    </row>
    <row r="18" spans="1:11" ht="16.5" thickBot="1">
      <c r="A18" s="129"/>
      <c r="B18" s="84"/>
      <c r="C18" s="188"/>
      <c r="D18" s="82" t="s">
        <v>29</v>
      </c>
      <c r="E18" s="2">
        <f>E26+E46+E39+E58+E66+E82+E90+E98+E106+E114</f>
        <v>26028.400000000001</v>
      </c>
      <c r="F18" s="2"/>
      <c r="G18" s="2">
        <f>G26+G46+G39+G58+G66+G82+G90+G98+G106+G114</f>
        <v>5595.9</v>
      </c>
      <c r="H18" s="2">
        <f t="shared" ref="H18:J18" si="0">H26+H46+H39+H58+H66+H82+H90+H98+H106+H114</f>
        <v>19892.5</v>
      </c>
      <c r="I18" s="2">
        <f t="shared" si="0"/>
        <v>380</v>
      </c>
      <c r="J18" s="2">
        <f t="shared" si="0"/>
        <v>160</v>
      </c>
      <c r="K18" s="132"/>
    </row>
    <row r="19" spans="1:11" ht="16.5" thickBot="1">
      <c r="A19" s="129"/>
      <c r="B19" s="84"/>
      <c r="C19" s="188"/>
      <c r="D19" s="82" t="s">
        <v>30</v>
      </c>
      <c r="E19" s="2">
        <f>E28+E40+E48+E59+E69+E83+E99+E107+E115+E91</f>
        <v>21710.6</v>
      </c>
      <c r="F19" s="2"/>
      <c r="G19" s="2"/>
      <c r="H19" s="2">
        <f>H28+H40+H48+H59+H69+H83+H99+H107+H115+H91</f>
        <v>21090.6</v>
      </c>
      <c r="I19" s="2">
        <f t="shared" ref="I19:J19" si="1">I28+I40+I48+I59+I69+I83+I99+I107+I115+I91</f>
        <v>420</v>
      </c>
      <c r="J19" s="2">
        <f t="shared" si="1"/>
        <v>200</v>
      </c>
      <c r="K19" s="132"/>
    </row>
    <row r="20" spans="1:11" ht="16.5" thickBot="1">
      <c r="A20" s="129"/>
      <c r="B20" s="84"/>
      <c r="C20" s="188"/>
      <c r="D20" s="82" t="s">
        <v>31</v>
      </c>
      <c r="E20" s="2">
        <f>'подпрограммы учреждений'!E20</f>
        <v>30507.845000000001</v>
      </c>
      <c r="F20" s="2"/>
      <c r="G20" s="2"/>
      <c r="H20" s="2">
        <f>'подпрограммы учреждений'!H20</f>
        <v>29800.345000000001</v>
      </c>
      <c r="I20" s="2">
        <f>'подпрограммы учреждений'!I20</f>
        <v>440</v>
      </c>
      <c r="J20" s="2">
        <f>'подпрограммы учреждений'!J20</f>
        <v>267.5</v>
      </c>
      <c r="K20" s="132"/>
    </row>
    <row r="21" spans="1:11" ht="18.75" customHeight="1" thickBot="1">
      <c r="A21" s="129"/>
      <c r="B21" s="84"/>
      <c r="C21" s="188"/>
      <c r="D21" s="82" t="s">
        <v>329</v>
      </c>
      <c r="E21" s="2">
        <f>'подпрограммы учреждений'!E21</f>
        <v>36184.387000000002</v>
      </c>
      <c r="F21" s="2"/>
      <c r="G21" s="2">
        <f>'подпрограммы учреждений'!G21</f>
        <v>6650</v>
      </c>
      <c r="H21" s="2">
        <f>'подпрограммы учреждений'!H21</f>
        <v>28830.386999999999</v>
      </c>
      <c r="I21" s="2">
        <f>'подпрограммы учреждений'!I21</f>
        <v>440</v>
      </c>
      <c r="J21" s="2">
        <f>'подпрограммы учреждений'!J21</f>
        <v>264</v>
      </c>
      <c r="K21" s="132"/>
    </row>
    <row r="22" spans="1:11" ht="18.75" customHeight="1" thickBot="1">
      <c r="A22" s="130"/>
      <c r="B22" s="60"/>
      <c r="C22" s="189"/>
      <c r="D22" s="3" t="s">
        <v>445</v>
      </c>
      <c r="E22" s="71">
        <f>'подпрограммы учреждений'!E22</f>
        <v>754.40000000000009</v>
      </c>
      <c r="F22" s="70"/>
      <c r="G22" s="71">
        <f>'подпрограммы учреждений'!G22</f>
        <v>716.7</v>
      </c>
      <c r="H22" s="70">
        <f>'подпрограммы учреждений'!H22</f>
        <v>37.700000000000003</v>
      </c>
      <c r="I22" s="71"/>
      <c r="J22" s="71"/>
      <c r="K22" s="86"/>
    </row>
    <row r="23" spans="1:11" ht="36" customHeight="1" thickBot="1">
      <c r="A23" s="3" t="s">
        <v>27</v>
      </c>
      <c r="B23" s="150" t="s">
        <v>306</v>
      </c>
      <c r="C23" s="151"/>
      <c r="D23" s="151"/>
      <c r="E23" s="151"/>
      <c r="F23" s="151"/>
      <c r="G23" s="151"/>
      <c r="H23" s="151"/>
      <c r="I23" s="151"/>
      <c r="J23" s="151"/>
      <c r="K23" s="152"/>
    </row>
    <row r="24" spans="1:11" ht="15.75" customHeight="1">
      <c r="A24" s="165"/>
      <c r="B24" s="72" t="s">
        <v>308</v>
      </c>
      <c r="C24" s="143"/>
      <c r="D24" s="93" t="s">
        <v>446</v>
      </c>
      <c r="E24" s="148">
        <f>'подпрограммы учреждений'!E24:E25</f>
        <v>765.6</v>
      </c>
      <c r="F24" s="148"/>
      <c r="G24" s="148"/>
      <c r="H24" s="148">
        <f>'подпрограммы учреждений'!H24:H25</f>
        <v>461.59999999999997</v>
      </c>
      <c r="I24" s="148">
        <f>'подпрограммы учреждений'!I24:I25</f>
        <v>40</v>
      </c>
      <c r="J24" s="77">
        <f>'подпрограммы учреждений'!J24:J25</f>
        <v>264</v>
      </c>
      <c r="K24" s="131" t="s">
        <v>36</v>
      </c>
    </row>
    <row r="25" spans="1:11" ht="16.5" thickBot="1">
      <c r="A25" s="166"/>
      <c r="B25" s="72" t="s">
        <v>309</v>
      </c>
      <c r="C25" s="144"/>
      <c r="D25" s="95" t="s">
        <v>26</v>
      </c>
      <c r="E25" s="149"/>
      <c r="F25" s="149"/>
      <c r="G25" s="149"/>
      <c r="H25" s="149"/>
      <c r="I25" s="149"/>
      <c r="J25" s="81"/>
      <c r="K25" s="132"/>
    </row>
    <row r="26" spans="1:11" ht="16.5" thickBot="1">
      <c r="A26" s="166"/>
      <c r="B26" s="72"/>
      <c r="C26" s="144"/>
      <c r="D26" s="95" t="s">
        <v>29</v>
      </c>
      <c r="E26" s="4">
        <f>'подпрограммы учреждений'!E26</f>
        <v>101</v>
      </c>
      <c r="F26" s="4"/>
      <c r="G26" s="4"/>
      <c r="H26" s="4">
        <f>'подпрограммы учреждений'!H26</f>
        <v>55</v>
      </c>
      <c r="I26" s="4">
        <f>'подпрограммы учреждений'!I26</f>
        <v>10</v>
      </c>
      <c r="J26" s="4">
        <f>'подпрограммы учреждений'!J26</f>
        <v>36</v>
      </c>
      <c r="K26" s="132"/>
    </row>
    <row r="27" spans="1:11" ht="79.5" customHeight="1" thickBot="1">
      <c r="A27" s="166"/>
      <c r="B27" s="72"/>
      <c r="C27" s="144"/>
      <c r="D27" s="95" t="s">
        <v>87</v>
      </c>
      <c r="E27" s="4">
        <f>'подпрограммы учреждений'!E27</f>
        <v>30</v>
      </c>
      <c r="F27" s="4"/>
      <c r="G27" s="4"/>
      <c r="H27" s="4"/>
      <c r="I27" s="4"/>
      <c r="J27" s="7"/>
      <c r="K27" s="132"/>
    </row>
    <row r="28" spans="1:11" ht="16.5" thickBot="1">
      <c r="A28" s="166"/>
      <c r="B28" s="72"/>
      <c r="C28" s="144"/>
      <c r="D28" s="95" t="s">
        <v>30</v>
      </c>
      <c r="E28" s="4">
        <f>'подпрограммы учреждений'!E28</f>
        <v>225</v>
      </c>
      <c r="F28" s="4"/>
      <c r="G28" s="4"/>
      <c r="H28" s="4">
        <f>'подпрограммы учреждений'!H28</f>
        <v>155</v>
      </c>
      <c r="I28" s="4">
        <f>'подпрограммы учреждений'!I28</f>
        <v>10</v>
      </c>
      <c r="J28" s="4">
        <f>'подпрограммы учреждений'!J28</f>
        <v>60</v>
      </c>
      <c r="K28" s="132"/>
    </row>
    <row r="29" spans="1:11" ht="79.5" thickBot="1">
      <c r="A29" s="166"/>
      <c r="B29" s="72"/>
      <c r="C29" s="144"/>
      <c r="D29" s="95" t="s">
        <v>87</v>
      </c>
      <c r="E29" s="4">
        <f>'подпрограммы учреждений'!E29</f>
        <v>30</v>
      </c>
      <c r="F29" s="4"/>
      <c r="G29" s="4"/>
      <c r="H29" s="4"/>
      <c r="I29" s="4"/>
      <c r="J29" s="4"/>
      <c r="K29" s="132"/>
    </row>
    <row r="30" spans="1:11" ht="16.5" thickBot="1">
      <c r="A30" s="166"/>
      <c r="B30" s="72"/>
      <c r="C30" s="144"/>
      <c r="D30" s="95" t="s">
        <v>33</v>
      </c>
      <c r="E30" s="4">
        <f>'подпрограммы учреждений'!E30</f>
        <v>214.3</v>
      </c>
      <c r="F30" s="4"/>
      <c r="G30" s="4"/>
      <c r="H30" s="4">
        <f>'подпрограммы учреждений'!H30</f>
        <v>120.3</v>
      </c>
      <c r="I30" s="4">
        <f>'подпрограммы учреждений'!I30</f>
        <v>10</v>
      </c>
      <c r="J30" s="4">
        <f>'подпрограммы учреждений'!J30</f>
        <v>84</v>
      </c>
      <c r="K30" s="62"/>
    </row>
    <row r="31" spans="1:11" ht="79.5" thickBot="1">
      <c r="A31" s="166"/>
      <c r="B31" s="72"/>
      <c r="C31" s="144"/>
      <c r="D31" s="95" t="s">
        <v>87</v>
      </c>
      <c r="E31" s="4">
        <f>'подпрограммы учреждений'!E31</f>
        <v>30</v>
      </c>
      <c r="F31" s="4"/>
      <c r="G31" s="4"/>
      <c r="H31" s="4"/>
      <c r="I31" s="4"/>
      <c r="J31" s="7"/>
      <c r="K31" s="62"/>
    </row>
    <row r="32" spans="1:11" ht="16.5" thickBot="1">
      <c r="A32" s="166"/>
      <c r="B32" s="72"/>
      <c r="C32" s="144"/>
      <c r="D32" s="95" t="s">
        <v>332</v>
      </c>
      <c r="E32" s="4">
        <f>'подпрограммы учреждений'!E32</f>
        <v>225.3</v>
      </c>
      <c r="F32" s="4"/>
      <c r="G32" s="4"/>
      <c r="H32" s="4">
        <f>'подпрограммы учреждений'!H32</f>
        <v>131.30000000000001</v>
      </c>
      <c r="I32" s="4">
        <f>'подпрограммы учреждений'!I32</f>
        <v>10</v>
      </c>
      <c r="J32" s="4">
        <f>'подпрограммы учреждений'!J32</f>
        <v>84</v>
      </c>
      <c r="K32" s="62"/>
    </row>
    <row r="33" spans="1:11" ht="78.75" customHeight="1" thickBot="1">
      <c r="A33" s="166"/>
      <c r="B33" s="72"/>
      <c r="C33" s="144"/>
      <c r="D33" s="95" t="s">
        <v>87</v>
      </c>
      <c r="E33" s="4">
        <f>'подпрограммы учреждений'!E33</f>
        <v>30</v>
      </c>
      <c r="F33" s="4"/>
      <c r="G33" s="4"/>
      <c r="H33" s="4"/>
      <c r="I33" s="4"/>
      <c r="J33" s="7"/>
      <c r="K33" s="63"/>
    </row>
    <row r="34" spans="1:11" ht="17.25" customHeight="1" thickBot="1">
      <c r="A34" s="76"/>
      <c r="B34" s="72"/>
      <c r="C34" s="78"/>
      <c r="D34" s="329" t="s">
        <v>445</v>
      </c>
      <c r="E34" s="14"/>
      <c r="F34" s="15"/>
      <c r="G34" s="14"/>
      <c r="H34" s="15"/>
      <c r="I34" s="14"/>
      <c r="J34" s="7"/>
      <c r="K34" s="73"/>
    </row>
    <row r="35" spans="1:11" ht="87" customHeight="1" thickBot="1">
      <c r="A35" s="76"/>
      <c r="B35" s="72"/>
      <c r="C35" s="81"/>
      <c r="D35" s="95" t="s">
        <v>87</v>
      </c>
      <c r="E35" s="80"/>
      <c r="F35" s="15"/>
      <c r="G35" s="80"/>
      <c r="H35" s="15"/>
      <c r="I35" s="80"/>
      <c r="J35" s="7"/>
      <c r="K35" s="73"/>
    </row>
    <row r="36" spans="1:11" ht="34.5" customHeight="1" thickBot="1">
      <c r="A36" s="6" t="s">
        <v>57</v>
      </c>
      <c r="B36" s="150" t="s">
        <v>56</v>
      </c>
      <c r="C36" s="151"/>
      <c r="D36" s="151"/>
      <c r="E36" s="151"/>
      <c r="F36" s="151"/>
      <c r="G36" s="151"/>
      <c r="H36" s="151"/>
      <c r="I36" s="151"/>
      <c r="J36" s="151"/>
      <c r="K36" s="152"/>
    </row>
    <row r="37" spans="1:11" ht="15.75" customHeight="1">
      <c r="A37" s="143"/>
      <c r="B37" s="93" t="s">
        <v>308</v>
      </c>
      <c r="C37" s="143"/>
      <c r="D37" s="93" t="s">
        <v>330</v>
      </c>
      <c r="E37" s="148">
        <f>E39+E40+E42+E41</f>
        <v>3234.92</v>
      </c>
      <c r="F37" s="148"/>
      <c r="G37" s="148"/>
      <c r="H37" s="148">
        <f>H39+H40+H42+H41</f>
        <v>1290.92</v>
      </c>
      <c r="I37" s="79">
        <f>I39+I40+I41+I42</f>
        <v>1640</v>
      </c>
      <c r="J37" s="148">
        <f>J39+J40+J41+J42</f>
        <v>304</v>
      </c>
      <c r="K37" s="143" t="s">
        <v>36</v>
      </c>
    </row>
    <row r="38" spans="1:11" ht="27.75" customHeight="1" thickBot="1">
      <c r="A38" s="144"/>
      <c r="B38" s="94" t="s">
        <v>58</v>
      </c>
      <c r="C38" s="144"/>
      <c r="D38" s="95" t="s">
        <v>26</v>
      </c>
      <c r="E38" s="149"/>
      <c r="F38" s="149"/>
      <c r="G38" s="149"/>
      <c r="H38" s="149"/>
      <c r="I38" s="80"/>
      <c r="J38" s="149"/>
      <c r="K38" s="144"/>
    </row>
    <row r="39" spans="1:11" ht="16.5" thickBot="1">
      <c r="A39" s="144"/>
      <c r="B39" s="94"/>
      <c r="C39" s="144"/>
      <c r="D39" s="95" t="s">
        <v>29</v>
      </c>
      <c r="E39" s="4">
        <f>'подпрограммы учреждений'!E164</f>
        <v>682</v>
      </c>
      <c r="F39" s="4"/>
      <c r="G39" s="4"/>
      <c r="H39" s="4">
        <f>'подпрограммы учреждений'!H164</f>
        <v>260</v>
      </c>
      <c r="I39" s="4">
        <f>'подпрограммы учреждений'!I164</f>
        <v>370</v>
      </c>
      <c r="J39" s="4">
        <f>'подпрограммы учреждений'!J164</f>
        <v>52</v>
      </c>
      <c r="K39" s="144"/>
    </row>
    <row r="40" spans="1:11" ht="16.5" thickBot="1">
      <c r="A40" s="144"/>
      <c r="B40" s="94"/>
      <c r="C40" s="144"/>
      <c r="D40" s="95" t="s">
        <v>30</v>
      </c>
      <c r="E40" s="4">
        <f>'подпрограммы учреждений'!E165</f>
        <v>760</v>
      </c>
      <c r="F40" s="4"/>
      <c r="G40" s="4"/>
      <c r="H40" s="4">
        <f>'подпрограммы учреждений'!H165</f>
        <v>275.5</v>
      </c>
      <c r="I40" s="4">
        <f>'подпрограммы учреждений'!I165</f>
        <v>410</v>
      </c>
      <c r="J40" s="4">
        <f>'подпрограммы учреждений'!J165</f>
        <v>74.5</v>
      </c>
      <c r="K40" s="144"/>
    </row>
    <row r="41" spans="1:11" ht="16.5" thickBot="1">
      <c r="A41" s="144"/>
      <c r="B41" s="94"/>
      <c r="C41" s="144"/>
      <c r="D41" s="95" t="s">
        <v>33</v>
      </c>
      <c r="E41" s="4">
        <f>'подпрограммы учреждений'!E166</f>
        <v>914.46</v>
      </c>
      <c r="F41" s="4"/>
      <c r="G41" s="4"/>
      <c r="H41" s="4">
        <f>'подпрограммы учреждений'!H166</f>
        <v>393.96000000000004</v>
      </c>
      <c r="I41" s="4">
        <f>'подпрограммы учреждений'!I166</f>
        <v>430</v>
      </c>
      <c r="J41" s="4">
        <f>'подпрограммы учреждений'!J166</f>
        <v>90.5</v>
      </c>
      <c r="K41" s="144"/>
    </row>
    <row r="42" spans="1:11" ht="16.5" thickBot="1">
      <c r="A42" s="159"/>
      <c r="B42" s="95"/>
      <c r="C42" s="159"/>
      <c r="D42" s="95" t="s">
        <v>332</v>
      </c>
      <c r="E42" s="4">
        <f>'подпрограммы учреждений'!E167</f>
        <v>878.46</v>
      </c>
      <c r="F42" s="4"/>
      <c r="G42" s="4"/>
      <c r="H42" s="4">
        <f>'подпрограммы учреждений'!H167</f>
        <v>361.46000000000004</v>
      </c>
      <c r="I42" s="4">
        <f>'подпрограммы учреждений'!I167</f>
        <v>430</v>
      </c>
      <c r="J42" s="4">
        <f>'подпрограммы учреждений'!J167</f>
        <v>87</v>
      </c>
      <c r="K42" s="159"/>
    </row>
    <row r="43" spans="1:11" ht="36" customHeight="1" thickBot="1">
      <c r="A43" s="6" t="s">
        <v>77</v>
      </c>
      <c r="B43" s="150" t="s">
        <v>326</v>
      </c>
      <c r="C43" s="151"/>
      <c r="D43" s="151"/>
      <c r="E43" s="151"/>
      <c r="F43" s="151"/>
      <c r="G43" s="151"/>
      <c r="H43" s="151"/>
      <c r="I43" s="151"/>
      <c r="J43" s="151"/>
      <c r="K43" s="152"/>
    </row>
    <row r="44" spans="1:11" ht="15.75">
      <c r="A44" s="143"/>
      <c r="B44" s="146" t="s">
        <v>88</v>
      </c>
      <c r="C44" s="143"/>
      <c r="D44" s="93" t="s">
        <v>446</v>
      </c>
      <c r="E44" s="148">
        <f>E46+E48+E52+E50</f>
        <v>1189</v>
      </c>
      <c r="F44" s="148"/>
      <c r="G44" s="148"/>
      <c r="H44" s="148">
        <f>H46+H48+H52+H50</f>
        <v>1097</v>
      </c>
      <c r="I44" s="79"/>
      <c r="J44" s="148">
        <f>J46+J48+J52+J50</f>
        <v>92</v>
      </c>
      <c r="K44" s="143" t="s">
        <v>36</v>
      </c>
    </row>
    <row r="45" spans="1:11" ht="16.5" thickBot="1">
      <c r="A45" s="144"/>
      <c r="B45" s="147"/>
      <c r="C45" s="144"/>
      <c r="D45" s="95" t="s">
        <v>26</v>
      </c>
      <c r="E45" s="149"/>
      <c r="F45" s="149"/>
      <c r="G45" s="149"/>
      <c r="H45" s="149"/>
      <c r="I45" s="80"/>
      <c r="J45" s="149"/>
      <c r="K45" s="144"/>
    </row>
    <row r="46" spans="1:11" ht="16.5" thickBot="1">
      <c r="A46" s="144"/>
      <c r="B46" s="147"/>
      <c r="C46" s="144"/>
      <c r="D46" s="95" t="s">
        <v>29</v>
      </c>
      <c r="E46" s="4">
        <v>257.5</v>
      </c>
      <c r="F46" s="4"/>
      <c r="G46" s="4"/>
      <c r="H46" s="4">
        <v>225</v>
      </c>
      <c r="I46" s="4"/>
      <c r="J46" s="4">
        <v>32.5</v>
      </c>
      <c r="K46" s="144"/>
    </row>
    <row r="47" spans="1:11" ht="63.75" thickBot="1">
      <c r="A47" s="144"/>
      <c r="B47" s="147"/>
      <c r="C47" s="144"/>
      <c r="D47" s="95" t="s">
        <v>98</v>
      </c>
      <c r="E47" s="4">
        <v>112</v>
      </c>
      <c r="F47" s="4"/>
      <c r="G47" s="4"/>
      <c r="H47" s="4"/>
      <c r="I47" s="4"/>
      <c r="J47" s="4"/>
      <c r="K47" s="144"/>
    </row>
    <row r="48" spans="1:11" ht="16.5" thickBot="1">
      <c r="A48" s="144"/>
      <c r="B48" s="147"/>
      <c r="C48" s="144"/>
      <c r="D48" s="95" t="s">
        <v>30</v>
      </c>
      <c r="E48" s="4">
        <v>294.5</v>
      </c>
      <c r="F48" s="4"/>
      <c r="G48" s="4"/>
      <c r="H48" s="4">
        <v>286</v>
      </c>
      <c r="I48" s="4"/>
      <c r="J48" s="4">
        <v>8.5</v>
      </c>
      <c r="K48" s="144"/>
    </row>
    <row r="49" spans="1:11" ht="63.75" thickBot="1">
      <c r="A49" s="144"/>
      <c r="B49" s="147"/>
      <c r="C49" s="144"/>
      <c r="D49" s="95" t="s">
        <v>98</v>
      </c>
      <c r="E49" s="4">
        <v>147.30000000000001</v>
      </c>
      <c r="F49" s="4"/>
      <c r="G49" s="4"/>
      <c r="H49" s="4"/>
      <c r="I49" s="4"/>
      <c r="J49" s="4"/>
      <c r="K49" s="144"/>
    </row>
    <row r="50" spans="1:11" ht="16.5" thickBot="1">
      <c r="A50" s="144"/>
      <c r="B50" s="147"/>
      <c r="C50" s="144"/>
      <c r="D50" s="95" t="s">
        <v>33</v>
      </c>
      <c r="E50" s="4">
        <v>318.5</v>
      </c>
      <c r="F50" s="4"/>
      <c r="G50" s="4"/>
      <c r="H50" s="4">
        <v>293</v>
      </c>
      <c r="I50" s="4"/>
      <c r="J50" s="4">
        <v>25.5</v>
      </c>
      <c r="K50" s="144"/>
    </row>
    <row r="51" spans="1:11" ht="63.75" thickBot="1">
      <c r="A51" s="144"/>
      <c r="B51" s="147"/>
      <c r="C51" s="144"/>
      <c r="D51" s="94" t="s">
        <v>98</v>
      </c>
      <c r="E51" s="5">
        <v>159.30000000000001</v>
      </c>
      <c r="F51" s="5"/>
      <c r="G51" s="5"/>
      <c r="H51" s="5"/>
      <c r="I51" s="5"/>
      <c r="J51" s="5"/>
      <c r="K51" s="144"/>
    </row>
    <row r="52" spans="1:11" ht="16.5" thickBot="1">
      <c r="A52" s="144"/>
      <c r="B52" s="147"/>
      <c r="C52" s="144"/>
      <c r="D52" s="7" t="s">
        <v>332</v>
      </c>
      <c r="E52" s="8">
        <v>318.5</v>
      </c>
      <c r="F52" s="8"/>
      <c r="G52" s="8"/>
      <c r="H52" s="8">
        <v>293</v>
      </c>
      <c r="I52" s="8"/>
      <c r="J52" s="8">
        <v>25.5</v>
      </c>
      <c r="K52" s="144"/>
    </row>
    <row r="53" spans="1:11" ht="72" customHeight="1" thickBot="1">
      <c r="A53" s="145"/>
      <c r="B53" s="147"/>
      <c r="C53" s="145"/>
      <c r="D53" s="81" t="s">
        <v>98</v>
      </c>
      <c r="E53" s="4">
        <v>159.30000000000001</v>
      </c>
      <c r="F53" s="4"/>
      <c r="G53" s="4"/>
      <c r="H53" s="4"/>
      <c r="I53" s="4"/>
      <c r="J53" s="4"/>
      <c r="K53" s="164"/>
    </row>
    <row r="54" spans="1:11" ht="19.5" customHeight="1" thickBot="1">
      <c r="A54" s="92"/>
      <c r="B54" s="91"/>
      <c r="C54" s="96"/>
      <c r="D54" s="7" t="s">
        <v>445</v>
      </c>
      <c r="E54" s="15"/>
      <c r="F54" s="14"/>
      <c r="G54" s="15"/>
      <c r="H54" s="14"/>
      <c r="I54" s="15"/>
      <c r="J54" s="14"/>
      <c r="K54" s="74"/>
    </row>
    <row r="55" spans="1:11" ht="33.75" customHeight="1" thickBot="1">
      <c r="A55" s="6" t="s">
        <v>99</v>
      </c>
      <c r="B55" s="150" t="s">
        <v>100</v>
      </c>
      <c r="C55" s="151"/>
      <c r="D55" s="151"/>
      <c r="E55" s="151"/>
      <c r="F55" s="151"/>
      <c r="G55" s="151"/>
      <c r="H55" s="151"/>
      <c r="I55" s="151"/>
      <c r="J55" s="151"/>
      <c r="K55" s="152"/>
    </row>
    <row r="56" spans="1:11" ht="15.75" customHeight="1">
      <c r="A56" s="139"/>
      <c r="B56" s="139" t="s">
        <v>101</v>
      </c>
      <c r="C56" s="136"/>
      <c r="D56" s="93" t="s">
        <v>446</v>
      </c>
      <c r="E56" s="148">
        <f>E58+E59+E61+E60</f>
        <v>293.5</v>
      </c>
      <c r="F56" s="148"/>
      <c r="G56" s="148"/>
      <c r="H56" s="148">
        <f>H58+H59+H61+H60</f>
        <v>238.5</v>
      </c>
      <c r="I56" s="79"/>
      <c r="J56" s="148">
        <f>J58+J59+J61+J60</f>
        <v>55</v>
      </c>
      <c r="K56" s="133" t="s">
        <v>36</v>
      </c>
    </row>
    <row r="57" spans="1:11" ht="16.5" thickBot="1">
      <c r="A57" s="140"/>
      <c r="B57" s="140"/>
      <c r="C57" s="137"/>
      <c r="D57" s="95" t="s">
        <v>26</v>
      </c>
      <c r="E57" s="149"/>
      <c r="F57" s="149"/>
      <c r="G57" s="149"/>
      <c r="H57" s="149"/>
      <c r="I57" s="80"/>
      <c r="J57" s="149"/>
      <c r="K57" s="134"/>
    </row>
    <row r="58" spans="1:11" ht="16.5" thickBot="1">
      <c r="A58" s="140"/>
      <c r="B58" s="140"/>
      <c r="C58" s="137"/>
      <c r="D58" s="95" t="s">
        <v>29</v>
      </c>
      <c r="E58" s="4">
        <f>F58+G58+H58+I58+J58</f>
        <v>60.5</v>
      </c>
      <c r="F58" s="4"/>
      <c r="G58" s="4"/>
      <c r="H58" s="4">
        <v>50.5</v>
      </c>
      <c r="I58" s="4"/>
      <c r="J58" s="4">
        <v>10</v>
      </c>
      <c r="K58" s="134"/>
    </row>
    <row r="59" spans="1:11" ht="16.5" thickBot="1">
      <c r="A59" s="140"/>
      <c r="B59" s="140"/>
      <c r="C59" s="137"/>
      <c r="D59" s="95" t="s">
        <v>30</v>
      </c>
      <c r="E59" s="4">
        <f t="shared" ref="E59:E61" si="2">F59+G59+H59+I59+J59</f>
        <v>71</v>
      </c>
      <c r="F59" s="4"/>
      <c r="G59" s="4"/>
      <c r="H59" s="4">
        <v>56</v>
      </c>
      <c r="I59" s="4"/>
      <c r="J59" s="4">
        <v>15</v>
      </c>
      <c r="K59" s="134"/>
    </row>
    <row r="60" spans="1:11" ht="16.5" thickBot="1">
      <c r="A60" s="140"/>
      <c r="B60" s="140"/>
      <c r="C60" s="137"/>
      <c r="D60" s="95" t="s">
        <v>33</v>
      </c>
      <c r="E60" s="4">
        <f t="shared" ref="E60" si="3">F60+G60+H60+I60+J60</f>
        <v>81</v>
      </c>
      <c r="F60" s="4"/>
      <c r="G60" s="4"/>
      <c r="H60" s="4">
        <v>66</v>
      </c>
      <c r="I60" s="4"/>
      <c r="J60" s="4">
        <v>15</v>
      </c>
      <c r="K60" s="134"/>
    </row>
    <row r="61" spans="1:11" ht="16.5" thickBot="1">
      <c r="A61" s="140"/>
      <c r="B61" s="140"/>
      <c r="C61" s="137"/>
      <c r="D61" s="95" t="s">
        <v>332</v>
      </c>
      <c r="E61" s="4">
        <f t="shared" si="2"/>
        <v>81</v>
      </c>
      <c r="F61" s="4"/>
      <c r="G61" s="4"/>
      <c r="H61" s="4">
        <v>66</v>
      </c>
      <c r="I61" s="4"/>
      <c r="J61" s="4">
        <v>15</v>
      </c>
      <c r="K61" s="134"/>
    </row>
    <row r="62" spans="1:11" ht="16.5" thickBot="1">
      <c r="A62" s="141"/>
      <c r="B62" s="141"/>
      <c r="C62" s="138"/>
      <c r="D62" s="7" t="s">
        <v>445</v>
      </c>
      <c r="E62" s="15"/>
      <c r="F62" s="14"/>
      <c r="G62" s="15"/>
      <c r="H62" s="14"/>
      <c r="I62" s="15"/>
      <c r="J62" s="14"/>
      <c r="K62" s="135"/>
    </row>
    <row r="63" spans="1:11" ht="34.5" customHeight="1" thickBot="1">
      <c r="A63" s="6" t="s">
        <v>106</v>
      </c>
      <c r="B63" s="150" t="s">
        <v>107</v>
      </c>
      <c r="C63" s="151"/>
      <c r="D63" s="151"/>
      <c r="E63" s="151"/>
      <c r="F63" s="151"/>
      <c r="G63" s="151"/>
      <c r="H63" s="151"/>
      <c r="I63" s="151"/>
      <c r="J63" s="151"/>
      <c r="K63" s="152"/>
    </row>
    <row r="64" spans="1:11" ht="15.75" customHeight="1">
      <c r="A64" s="139"/>
      <c r="B64" s="139" t="s">
        <v>108</v>
      </c>
      <c r="C64" s="136"/>
      <c r="D64" s="93" t="s">
        <v>446</v>
      </c>
      <c r="E64" s="148">
        <f>E66+E69+E75+E72</f>
        <v>639.79999999999995</v>
      </c>
      <c r="F64" s="148"/>
      <c r="G64" s="148"/>
      <c r="H64" s="148">
        <f>H66+H69+H75+H72</f>
        <v>564.79999999999995</v>
      </c>
      <c r="I64" s="79"/>
      <c r="J64" s="148">
        <f>J66+J69+J75+J72</f>
        <v>75</v>
      </c>
      <c r="K64" s="133" t="s">
        <v>36</v>
      </c>
    </row>
    <row r="65" spans="1:11" ht="16.5" thickBot="1">
      <c r="A65" s="140"/>
      <c r="B65" s="140"/>
      <c r="C65" s="137"/>
      <c r="D65" s="95" t="s">
        <v>26</v>
      </c>
      <c r="E65" s="149"/>
      <c r="F65" s="149"/>
      <c r="G65" s="149"/>
      <c r="H65" s="149"/>
      <c r="I65" s="80"/>
      <c r="J65" s="149"/>
      <c r="K65" s="134"/>
    </row>
    <row r="66" spans="1:11" ht="16.5" thickBot="1">
      <c r="A66" s="140"/>
      <c r="B66" s="140"/>
      <c r="C66" s="137"/>
      <c r="D66" s="95" t="s">
        <v>29</v>
      </c>
      <c r="E66" s="4">
        <f>'подпрограммы учреждений'!E377</f>
        <v>117</v>
      </c>
      <c r="F66" s="4"/>
      <c r="G66" s="4"/>
      <c r="H66" s="4">
        <v>107</v>
      </c>
      <c r="I66" s="4"/>
      <c r="J66" s="4">
        <v>10</v>
      </c>
      <c r="K66" s="134"/>
    </row>
    <row r="67" spans="1:11" ht="48" thickBot="1">
      <c r="A67" s="140"/>
      <c r="B67" s="140"/>
      <c r="C67" s="137"/>
      <c r="D67" s="95" t="s">
        <v>117</v>
      </c>
      <c r="E67" s="4">
        <v>0.6</v>
      </c>
      <c r="F67" s="4"/>
      <c r="G67" s="4"/>
      <c r="H67" s="4"/>
      <c r="I67" s="4"/>
      <c r="J67" s="4"/>
      <c r="K67" s="134"/>
    </row>
    <row r="68" spans="1:11" ht="79.5" thickBot="1">
      <c r="A68" s="140"/>
      <c r="B68" s="140"/>
      <c r="C68" s="137"/>
      <c r="D68" s="95" t="s">
        <v>118</v>
      </c>
      <c r="E68" s="4">
        <v>114</v>
      </c>
      <c r="F68" s="4"/>
      <c r="G68" s="4"/>
      <c r="H68" s="4"/>
      <c r="I68" s="4"/>
      <c r="J68" s="4"/>
      <c r="K68" s="134"/>
    </row>
    <row r="69" spans="1:11" ht="16.5" thickBot="1">
      <c r="A69" s="140"/>
      <c r="B69" s="140"/>
      <c r="C69" s="137"/>
      <c r="D69" s="95" t="s">
        <v>30</v>
      </c>
      <c r="E69" s="4">
        <f>'подпрограммы учреждений'!E380</f>
        <v>140</v>
      </c>
      <c r="F69" s="4"/>
      <c r="G69" s="4"/>
      <c r="H69" s="4">
        <v>125</v>
      </c>
      <c r="I69" s="4"/>
      <c r="J69" s="4">
        <v>15</v>
      </c>
      <c r="K69" s="134"/>
    </row>
    <row r="70" spans="1:11" ht="48" thickBot="1">
      <c r="A70" s="140"/>
      <c r="B70" s="140"/>
      <c r="C70" s="137"/>
      <c r="D70" s="95" t="s">
        <v>117</v>
      </c>
      <c r="E70" s="4">
        <v>1</v>
      </c>
      <c r="F70" s="4"/>
      <c r="G70" s="4"/>
      <c r="H70" s="4"/>
      <c r="I70" s="4"/>
      <c r="J70" s="4"/>
      <c r="K70" s="134"/>
    </row>
    <row r="71" spans="1:11" ht="79.5" thickBot="1">
      <c r="A71" s="140"/>
      <c r="B71" s="140"/>
      <c r="C71" s="137"/>
      <c r="D71" s="95" t="s">
        <v>118</v>
      </c>
      <c r="E71" s="4">
        <v>114</v>
      </c>
      <c r="F71" s="4"/>
      <c r="G71" s="4"/>
      <c r="H71" s="4"/>
      <c r="I71" s="4"/>
      <c r="J71" s="4"/>
      <c r="K71" s="134"/>
    </row>
    <row r="72" spans="1:11" ht="16.5" thickBot="1">
      <c r="A72" s="140"/>
      <c r="B72" s="140"/>
      <c r="C72" s="137"/>
      <c r="D72" s="95" t="s">
        <v>33</v>
      </c>
      <c r="E72" s="4">
        <f>'подпрограммы учреждений'!E383</f>
        <v>191.4</v>
      </c>
      <c r="F72" s="4"/>
      <c r="G72" s="4"/>
      <c r="H72" s="4">
        <f>'подпрограммы учреждений'!H383</f>
        <v>166.4</v>
      </c>
      <c r="I72" s="4"/>
      <c r="J72" s="4">
        <f>'подпрограммы учреждений'!J383</f>
        <v>25</v>
      </c>
      <c r="K72" s="134"/>
    </row>
    <row r="73" spans="1:11" ht="48" thickBot="1">
      <c r="A73" s="140"/>
      <c r="B73" s="140"/>
      <c r="C73" s="137"/>
      <c r="D73" s="94" t="s">
        <v>117</v>
      </c>
      <c r="E73" s="5">
        <v>1</v>
      </c>
      <c r="F73" s="5"/>
      <c r="G73" s="5"/>
      <c r="H73" s="5"/>
      <c r="I73" s="5"/>
      <c r="J73" s="5"/>
      <c r="K73" s="134"/>
    </row>
    <row r="74" spans="1:11" ht="79.5" thickBot="1">
      <c r="A74" s="140"/>
      <c r="B74" s="140"/>
      <c r="C74" s="137"/>
      <c r="D74" s="7" t="s">
        <v>118</v>
      </c>
      <c r="E74" s="8">
        <v>114</v>
      </c>
      <c r="F74" s="8"/>
      <c r="G74" s="8"/>
      <c r="H74" s="8"/>
      <c r="I74" s="8"/>
      <c r="J74" s="8"/>
      <c r="K74" s="134"/>
    </row>
    <row r="75" spans="1:11" ht="16.5" thickBot="1">
      <c r="A75" s="140"/>
      <c r="B75" s="140"/>
      <c r="C75" s="137"/>
      <c r="D75" s="95" t="s">
        <v>332</v>
      </c>
      <c r="E75" s="4">
        <f>'подпрограммы учреждений'!E386</f>
        <v>191.4</v>
      </c>
      <c r="F75" s="4"/>
      <c r="G75" s="4"/>
      <c r="H75" s="4">
        <f>'подпрограммы учреждений'!H386</f>
        <v>166.4</v>
      </c>
      <c r="I75" s="4"/>
      <c r="J75" s="4">
        <f>'подпрограммы учреждений'!J386</f>
        <v>25</v>
      </c>
      <c r="K75" s="134"/>
    </row>
    <row r="76" spans="1:11" ht="48" thickBot="1">
      <c r="A76" s="140"/>
      <c r="B76" s="140"/>
      <c r="C76" s="137"/>
      <c r="D76" s="94" t="s">
        <v>117</v>
      </c>
      <c r="E76" s="5">
        <v>1</v>
      </c>
      <c r="F76" s="5"/>
      <c r="G76" s="5"/>
      <c r="H76" s="5"/>
      <c r="I76" s="5"/>
      <c r="J76" s="5"/>
      <c r="K76" s="134"/>
    </row>
    <row r="77" spans="1:11" ht="79.5" thickBot="1">
      <c r="A77" s="140"/>
      <c r="B77" s="140"/>
      <c r="C77" s="137"/>
      <c r="D77" s="7" t="s">
        <v>118</v>
      </c>
      <c r="E77" s="8">
        <v>114</v>
      </c>
      <c r="F77" s="8"/>
      <c r="G77" s="8"/>
      <c r="H77" s="8"/>
      <c r="I77" s="8"/>
      <c r="J77" s="8"/>
      <c r="K77" s="134"/>
    </row>
    <row r="78" spans="1:11" ht="16.5" thickBot="1">
      <c r="A78" s="141"/>
      <c r="B78" s="141"/>
      <c r="C78" s="138"/>
      <c r="D78" s="7" t="s">
        <v>445</v>
      </c>
      <c r="E78" s="75"/>
      <c r="F78" s="14"/>
      <c r="G78" s="75"/>
      <c r="H78" s="14"/>
      <c r="I78" s="75"/>
      <c r="J78" s="14"/>
      <c r="K78" s="135"/>
    </row>
    <row r="79" spans="1:11" ht="34.5" customHeight="1" thickBot="1">
      <c r="A79" s="6" t="s">
        <v>119</v>
      </c>
      <c r="B79" s="150" t="s">
        <v>124</v>
      </c>
      <c r="C79" s="151"/>
      <c r="D79" s="151"/>
      <c r="E79" s="151"/>
      <c r="F79" s="151"/>
      <c r="G79" s="151"/>
      <c r="H79" s="151"/>
      <c r="I79" s="151"/>
      <c r="J79" s="151"/>
      <c r="K79" s="152"/>
    </row>
    <row r="80" spans="1:11" ht="15.75">
      <c r="A80" s="143"/>
      <c r="B80" s="146" t="s">
        <v>121</v>
      </c>
      <c r="C80" s="143"/>
      <c r="D80" s="93" t="s">
        <v>446</v>
      </c>
      <c r="E80" s="148">
        <f>E82+E83+E85+E84</f>
        <v>202.9</v>
      </c>
      <c r="F80" s="148"/>
      <c r="G80" s="148"/>
      <c r="H80" s="148">
        <f>H82+H83+H85+H84</f>
        <v>202.9</v>
      </c>
      <c r="I80" s="79"/>
      <c r="J80" s="148"/>
      <c r="K80" s="143" t="s">
        <v>36</v>
      </c>
    </row>
    <row r="81" spans="1:11" ht="16.5" thickBot="1">
      <c r="A81" s="144"/>
      <c r="B81" s="147"/>
      <c r="C81" s="144"/>
      <c r="D81" s="95" t="s">
        <v>26</v>
      </c>
      <c r="E81" s="149"/>
      <c r="F81" s="149"/>
      <c r="G81" s="149"/>
      <c r="H81" s="149"/>
      <c r="I81" s="80"/>
      <c r="J81" s="149"/>
      <c r="K81" s="144"/>
    </row>
    <row r="82" spans="1:11" ht="16.5" thickBot="1">
      <c r="A82" s="144"/>
      <c r="B82" s="147"/>
      <c r="C82" s="144"/>
      <c r="D82" s="95" t="s">
        <v>29</v>
      </c>
      <c r="E82" s="4">
        <f>F82+G82+H82+I82+J82</f>
        <v>24</v>
      </c>
      <c r="F82" s="4"/>
      <c r="G82" s="4"/>
      <c r="H82" s="4">
        <v>24</v>
      </c>
      <c r="I82" s="4"/>
      <c r="J82" s="4"/>
      <c r="K82" s="144"/>
    </row>
    <row r="83" spans="1:11" ht="16.5" thickBot="1">
      <c r="A83" s="144"/>
      <c r="B83" s="147"/>
      <c r="C83" s="144"/>
      <c r="D83" s="95" t="s">
        <v>30</v>
      </c>
      <c r="E83" s="4">
        <f t="shared" ref="E83" si="4">F83+G83+H83+I83+J83</f>
        <v>36</v>
      </c>
      <c r="F83" s="4"/>
      <c r="G83" s="4"/>
      <c r="H83" s="4">
        <v>36</v>
      </c>
      <c r="I83" s="4"/>
      <c r="J83" s="4"/>
      <c r="K83" s="144"/>
    </row>
    <row r="84" spans="1:11" ht="16.5" thickBot="1">
      <c r="A84" s="144"/>
      <c r="B84" s="147"/>
      <c r="C84" s="144"/>
      <c r="D84" s="95" t="s">
        <v>33</v>
      </c>
      <c r="E84" s="4">
        <f>'подпрограммы учреждений'!E436</f>
        <v>78.900000000000006</v>
      </c>
      <c r="F84" s="4"/>
      <c r="G84" s="4"/>
      <c r="H84" s="4">
        <f>'подпрограммы учреждений'!H436</f>
        <v>78.900000000000006</v>
      </c>
      <c r="I84" s="4"/>
      <c r="J84" s="4"/>
      <c r="K84" s="144"/>
    </row>
    <row r="85" spans="1:11" ht="16.5" thickBot="1">
      <c r="A85" s="144"/>
      <c r="B85" s="147"/>
      <c r="C85" s="144"/>
      <c r="D85" s="95" t="s">
        <v>332</v>
      </c>
      <c r="E85" s="4">
        <f>'подпрограммы учреждений'!E437</f>
        <v>64</v>
      </c>
      <c r="F85" s="4"/>
      <c r="G85" s="4"/>
      <c r="H85" s="4">
        <f>'подпрограммы учреждений'!H437</f>
        <v>64</v>
      </c>
      <c r="I85" s="4"/>
      <c r="J85" s="4"/>
      <c r="K85" s="144"/>
    </row>
    <row r="86" spans="1:11" ht="16.5" thickBot="1">
      <c r="A86" s="78"/>
      <c r="B86" s="91"/>
      <c r="C86" s="81"/>
      <c r="D86" s="7" t="s">
        <v>445</v>
      </c>
      <c r="E86" s="15"/>
      <c r="F86" s="14"/>
      <c r="G86" s="15"/>
      <c r="H86" s="14"/>
      <c r="I86" s="15"/>
      <c r="J86" s="14"/>
      <c r="K86" s="94"/>
    </row>
    <row r="87" spans="1:11" ht="29.25" customHeight="1" thickBot="1">
      <c r="A87" s="6" t="s">
        <v>123</v>
      </c>
      <c r="B87" s="150" t="s">
        <v>128</v>
      </c>
      <c r="C87" s="151"/>
      <c r="D87" s="151"/>
      <c r="E87" s="151"/>
      <c r="F87" s="151"/>
      <c r="G87" s="151"/>
      <c r="H87" s="151"/>
      <c r="I87" s="151"/>
      <c r="J87" s="151"/>
      <c r="K87" s="152"/>
    </row>
    <row r="88" spans="1:11" ht="15.75">
      <c r="A88" s="143"/>
      <c r="B88" s="143" t="s">
        <v>125</v>
      </c>
      <c r="C88" s="143"/>
      <c r="D88" s="93" t="s">
        <v>446</v>
      </c>
      <c r="E88" s="148">
        <f>E90+E91+E93+E92</f>
        <v>1160</v>
      </c>
      <c r="F88" s="148"/>
      <c r="G88" s="148"/>
      <c r="H88" s="148">
        <f>H90+H91+H93+H92</f>
        <v>1160</v>
      </c>
      <c r="I88" s="79"/>
      <c r="J88" s="148"/>
      <c r="K88" s="143" t="s">
        <v>36</v>
      </c>
    </row>
    <row r="89" spans="1:11" ht="16.5" thickBot="1">
      <c r="A89" s="144"/>
      <c r="B89" s="145"/>
      <c r="C89" s="144"/>
      <c r="D89" s="95" t="s">
        <v>26</v>
      </c>
      <c r="E89" s="149"/>
      <c r="F89" s="149"/>
      <c r="G89" s="149"/>
      <c r="H89" s="149"/>
      <c r="I89" s="80"/>
      <c r="J89" s="149"/>
      <c r="K89" s="144"/>
    </row>
    <row r="90" spans="1:11" ht="16.5" thickBot="1">
      <c r="A90" s="144"/>
      <c r="B90" s="145"/>
      <c r="C90" s="144"/>
      <c r="D90" s="95" t="s">
        <v>29</v>
      </c>
      <c r="E90" s="4">
        <f>F90+G90+H90+I90+J90</f>
        <v>160</v>
      </c>
      <c r="F90" s="4"/>
      <c r="G90" s="4"/>
      <c r="H90" s="4">
        <v>160</v>
      </c>
      <c r="I90" s="4"/>
      <c r="J90" s="4"/>
      <c r="K90" s="144"/>
    </row>
    <row r="91" spans="1:11" ht="16.5" thickBot="1">
      <c r="A91" s="144"/>
      <c r="B91" s="145"/>
      <c r="C91" s="144"/>
      <c r="D91" s="95" t="s">
        <v>30</v>
      </c>
      <c r="E91" s="4">
        <f t="shared" ref="E91" si="5">F91+G91+H91+I91+J91</f>
        <v>200</v>
      </c>
      <c r="F91" s="4"/>
      <c r="G91" s="4"/>
      <c r="H91" s="4">
        <v>200</v>
      </c>
      <c r="I91" s="4"/>
      <c r="J91" s="4"/>
      <c r="K91" s="144"/>
    </row>
    <row r="92" spans="1:11" ht="16.5" thickBot="1">
      <c r="A92" s="144"/>
      <c r="B92" s="145"/>
      <c r="C92" s="144"/>
      <c r="D92" s="95" t="s">
        <v>33</v>
      </c>
      <c r="E92" s="4">
        <f>'подпрограммы учреждений'!E458</f>
        <v>300</v>
      </c>
      <c r="F92" s="4"/>
      <c r="G92" s="4"/>
      <c r="H92" s="4">
        <f>'подпрограммы учреждений'!H458</f>
        <v>300</v>
      </c>
      <c r="I92" s="4"/>
      <c r="J92" s="4"/>
      <c r="K92" s="144"/>
    </row>
    <row r="93" spans="1:11" ht="16.5" thickBot="1">
      <c r="A93" s="144"/>
      <c r="B93" s="145"/>
      <c r="C93" s="144"/>
      <c r="D93" s="95" t="s">
        <v>332</v>
      </c>
      <c r="E93" s="4">
        <f>'подпрограммы учреждений'!E459</f>
        <v>500</v>
      </c>
      <c r="F93" s="4"/>
      <c r="G93" s="4"/>
      <c r="H93" s="4">
        <f>'подпрограммы учреждений'!H459</f>
        <v>500</v>
      </c>
      <c r="I93" s="4"/>
      <c r="J93" s="4"/>
      <c r="K93" s="144"/>
    </row>
    <row r="94" spans="1:11" ht="16.5" thickBot="1">
      <c r="A94" s="78"/>
      <c r="B94" s="91"/>
      <c r="C94" s="72"/>
      <c r="D94" s="7" t="s">
        <v>445</v>
      </c>
      <c r="E94" s="15"/>
      <c r="F94" s="14"/>
      <c r="G94" s="15"/>
      <c r="H94" s="14"/>
      <c r="I94" s="15"/>
      <c r="J94" s="14"/>
      <c r="K94" s="94"/>
    </row>
    <row r="95" spans="1:11" ht="27" customHeight="1" thickBot="1">
      <c r="A95" s="6" t="s">
        <v>129</v>
      </c>
      <c r="B95" s="150" t="s">
        <v>132</v>
      </c>
      <c r="C95" s="151"/>
      <c r="D95" s="151"/>
      <c r="E95" s="151"/>
      <c r="F95" s="151"/>
      <c r="G95" s="151"/>
      <c r="H95" s="151"/>
      <c r="I95" s="151"/>
      <c r="J95" s="151"/>
      <c r="K95" s="152"/>
    </row>
    <row r="96" spans="1:11" ht="15.75">
      <c r="A96" s="143"/>
      <c r="B96" s="143" t="s">
        <v>130</v>
      </c>
      <c r="C96" s="167"/>
      <c r="D96" s="93" t="s">
        <v>446</v>
      </c>
      <c r="E96" s="148">
        <f>E98+E99+E101+E100</f>
        <v>3346.3</v>
      </c>
      <c r="F96" s="148"/>
      <c r="G96" s="148">
        <f>G98+G99+G101</f>
        <v>845.9</v>
      </c>
      <c r="H96" s="148">
        <f>H98+H99+H101+H100</f>
        <v>2500.4</v>
      </c>
      <c r="I96" s="79"/>
      <c r="J96" s="148"/>
      <c r="K96" s="143" t="s">
        <v>36</v>
      </c>
    </row>
    <row r="97" spans="1:11" ht="16.5" thickBot="1">
      <c r="A97" s="144"/>
      <c r="B97" s="145"/>
      <c r="C97" s="168"/>
      <c r="D97" s="95" t="s">
        <v>26</v>
      </c>
      <c r="E97" s="149"/>
      <c r="F97" s="149"/>
      <c r="G97" s="149"/>
      <c r="H97" s="149"/>
      <c r="I97" s="80"/>
      <c r="J97" s="149"/>
      <c r="K97" s="144"/>
    </row>
    <row r="98" spans="1:11" ht="16.5" thickBot="1">
      <c r="A98" s="144"/>
      <c r="B98" s="145"/>
      <c r="C98" s="168"/>
      <c r="D98" s="95" t="s">
        <v>29</v>
      </c>
      <c r="E98" s="4">
        <f>F98+G98+H98+I98+J98</f>
        <v>1439.9</v>
      </c>
      <c r="F98" s="4"/>
      <c r="G98" s="4">
        <v>845.9</v>
      </c>
      <c r="H98" s="4">
        <v>594</v>
      </c>
      <c r="I98" s="4"/>
      <c r="J98" s="4"/>
      <c r="K98" s="144"/>
    </row>
    <row r="99" spans="1:11" ht="16.5" thickBot="1">
      <c r="A99" s="144"/>
      <c r="B99" s="145"/>
      <c r="C99" s="168"/>
      <c r="D99" s="95" t="s">
        <v>30</v>
      </c>
      <c r="E99" s="4">
        <f t="shared" ref="E99" si="6">F99+G99+H99+I99+J99</f>
        <v>550</v>
      </c>
      <c r="F99" s="4"/>
      <c r="G99" s="4"/>
      <c r="H99" s="4">
        <v>550</v>
      </c>
      <c r="I99" s="4"/>
      <c r="J99" s="4"/>
      <c r="K99" s="144"/>
    </row>
    <row r="100" spans="1:11" ht="16.5" thickBot="1">
      <c r="A100" s="144"/>
      <c r="B100" s="145"/>
      <c r="C100" s="168"/>
      <c r="D100" s="95" t="s">
        <v>33</v>
      </c>
      <c r="E100" s="4">
        <f>'подпрограммы учреждений'!E480</f>
        <v>806.4</v>
      </c>
      <c r="F100" s="4"/>
      <c r="G100" s="4"/>
      <c r="H100" s="4">
        <f>'подпрограммы учреждений'!H480</f>
        <v>806.4</v>
      </c>
      <c r="I100" s="4"/>
      <c r="J100" s="4"/>
      <c r="K100" s="144"/>
    </row>
    <row r="101" spans="1:11" ht="16.5" thickBot="1">
      <c r="A101" s="144"/>
      <c r="B101" s="145"/>
      <c r="C101" s="168"/>
      <c r="D101" s="95" t="s">
        <v>332</v>
      </c>
      <c r="E101" s="4">
        <f>'подпрограммы учреждений'!E481</f>
        <v>550</v>
      </c>
      <c r="F101" s="4"/>
      <c r="G101" s="4"/>
      <c r="H101" s="4">
        <v>550</v>
      </c>
      <c r="I101" s="4"/>
      <c r="J101" s="4"/>
      <c r="K101" s="144"/>
    </row>
    <row r="102" spans="1:11" ht="16.5" thickBot="1">
      <c r="A102" s="78"/>
      <c r="B102" s="96"/>
      <c r="C102" s="72"/>
      <c r="D102" s="7" t="s">
        <v>445</v>
      </c>
      <c r="E102" s="15"/>
      <c r="F102" s="14"/>
      <c r="G102" s="15"/>
      <c r="H102" s="14"/>
      <c r="I102" s="15"/>
      <c r="J102" s="14"/>
      <c r="K102" s="94"/>
    </row>
    <row r="103" spans="1:11" ht="25.5" customHeight="1" thickBot="1">
      <c r="A103" s="6" t="s">
        <v>134</v>
      </c>
      <c r="B103" s="150" t="s">
        <v>135</v>
      </c>
      <c r="C103" s="151"/>
      <c r="D103" s="151"/>
      <c r="E103" s="151"/>
      <c r="F103" s="151"/>
      <c r="G103" s="151"/>
      <c r="H103" s="151"/>
      <c r="I103" s="151"/>
      <c r="J103" s="151"/>
      <c r="K103" s="152"/>
    </row>
    <row r="104" spans="1:11" ht="15.75" customHeight="1">
      <c r="A104" s="143"/>
      <c r="B104" s="143" t="s">
        <v>136</v>
      </c>
      <c r="C104" s="167"/>
      <c r="D104" s="93" t="s">
        <v>446</v>
      </c>
      <c r="E104" s="148">
        <f>E106+E107+E109+E108+E110</f>
        <v>103396.212</v>
      </c>
      <c r="F104" s="148"/>
      <c r="G104" s="148">
        <f>G106+G107+G109+G108+G110</f>
        <v>12116.7</v>
      </c>
      <c r="H104" s="148">
        <f>H106+H107+H109+H108+H110</f>
        <v>91178.012000000002</v>
      </c>
      <c r="I104" s="79"/>
      <c r="J104" s="148">
        <f>J106+J107+J109+J108</f>
        <v>101.5</v>
      </c>
      <c r="K104" s="133" t="s">
        <v>36</v>
      </c>
    </row>
    <row r="105" spans="1:11" ht="16.5" thickBot="1">
      <c r="A105" s="144"/>
      <c r="B105" s="145"/>
      <c r="C105" s="168"/>
      <c r="D105" s="95" t="s">
        <v>26</v>
      </c>
      <c r="E105" s="149"/>
      <c r="F105" s="149"/>
      <c r="G105" s="149"/>
      <c r="H105" s="149"/>
      <c r="I105" s="80"/>
      <c r="J105" s="149"/>
      <c r="K105" s="134"/>
    </row>
    <row r="106" spans="1:11" ht="16.5" thickBot="1">
      <c r="A106" s="144"/>
      <c r="B106" s="145"/>
      <c r="C106" s="168"/>
      <c r="D106" s="95" t="s">
        <v>29</v>
      </c>
      <c r="E106" s="4">
        <f>F106+G106+H106+I106+J106</f>
        <v>23108.9</v>
      </c>
      <c r="F106" s="4"/>
      <c r="G106" s="4">
        <v>4750</v>
      </c>
      <c r="H106" s="4">
        <f>18089.4+250</f>
        <v>18339.400000000001</v>
      </c>
      <c r="I106" s="4"/>
      <c r="J106" s="4">
        <v>19.5</v>
      </c>
      <c r="K106" s="134"/>
    </row>
    <row r="107" spans="1:11" ht="16.5" thickBot="1">
      <c r="A107" s="144"/>
      <c r="B107" s="145"/>
      <c r="C107" s="168"/>
      <c r="D107" s="95" t="s">
        <v>30</v>
      </c>
      <c r="E107" s="4">
        <f>F107+G107+H107+I107+J107</f>
        <v>19242</v>
      </c>
      <c r="F107" s="4"/>
      <c r="G107" s="4"/>
      <c r="H107" s="4">
        <f>19152+43+20</f>
        <v>19215</v>
      </c>
      <c r="I107" s="4"/>
      <c r="J107" s="4">
        <v>27</v>
      </c>
      <c r="K107" s="134"/>
    </row>
    <row r="108" spans="1:11" ht="16.5" thickBot="1">
      <c r="A108" s="144"/>
      <c r="B108" s="145"/>
      <c r="C108" s="168"/>
      <c r="D108" s="95" t="s">
        <v>33</v>
      </c>
      <c r="E108" s="4">
        <f>'подпрограммы учреждений'!E508</f>
        <v>26915.185000000001</v>
      </c>
      <c r="F108" s="4"/>
      <c r="G108" s="4"/>
      <c r="H108" s="4">
        <f>'подпрограммы учреждений'!H508</f>
        <v>26887.685000000001</v>
      </c>
      <c r="I108" s="4"/>
      <c r="J108" s="4">
        <f>'подпрограммы учреждений'!J508</f>
        <v>27.5</v>
      </c>
      <c r="K108" s="134"/>
    </row>
    <row r="109" spans="1:11" ht="16.5" thickBot="1">
      <c r="A109" s="144"/>
      <c r="B109" s="145"/>
      <c r="C109" s="168"/>
      <c r="D109" s="95" t="s">
        <v>332</v>
      </c>
      <c r="E109" s="4">
        <f>'подпрограммы учреждений'!E509</f>
        <v>33375.726999999999</v>
      </c>
      <c r="F109" s="4"/>
      <c r="G109" s="4">
        <f>'подпрограммы учреждений'!G509</f>
        <v>6650</v>
      </c>
      <c r="H109" s="4">
        <f>'подпрограммы учреждений'!H509</f>
        <v>26698.226999999999</v>
      </c>
      <c r="I109" s="4"/>
      <c r="J109" s="4">
        <f>'подпрограммы учреждений'!J509</f>
        <v>27.5</v>
      </c>
      <c r="K109" s="135"/>
    </row>
    <row r="110" spans="1:11" ht="16.5" thickBot="1">
      <c r="A110" s="78"/>
      <c r="B110" s="96"/>
      <c r="C110" s="72"/>
      <c r="D110" s="7" t="s">
        <v>445</v>
      </c>
      <c r="E110" s="15">
        <f>'подпрограммы учреждений'!E510</f>
        <v>754.40000000000009</v>
      </c>
      <c r="F110" s="14"/>
      <c r="G110" s="15">
        <f>'подпрограммы учреждений'!G510</f>
        <v>716.7</v>
      </c>
      <c r="H110" s="14">
        <f>'подпрограммы учреждений'!H510</f>
        <v>37.700000000000003</v>
      </c>
      <c r="I110" s="15"/>
      <c r="J110" s="14"/>
      <c r="K110" s="95"/>
    </row>
    <row r="111" spans="1:11" ht="30" customHeight="1" thickBot="1">
      <c r="A111" s="6" t="s">
        <v>150</v>
      </c>
      <c r="B111" s="150" t="s">
        <v>352</v>
      </c>
      <c r="C111" s="151"/>
      <c r="D111" s="151"/>
      <c r="E111" s="151"/>
      <c r="F111" s="151"/>
      <c r="G111" s="151"/>
      <c r="H111" s="151"/>
      <c r="I111" s="151"/>
      <c r="J111" s="151"/>
      <c r="K111" s="152"/>
    </row>
    <row r="112" spans="1:11" ht="15.75">
      <c r="A112" s="139"/>
      <c r="B112" s="143" t="s">
        <v>152</v>
      </c>
      <c r="C112" s="167"/>
      <c r="D112" s="93" t="s">
        <v>446</v>
      </c>
      <c r="E112" s="148">
        <f>E114+E115+E116</f>
        <v>957.40000000000009</v>
      </c>
      <c r="F112" s="148"/>
      <c r="G112" s="148"/>
      <c r="H112" s="148">
        <f>H114+H115+H116</f>
        <v>957.40000000000009</v>
      </c>
      <c r="I112" s="79"/>
      <c r="J112" s="148"/>
      <c r="K112" s="143" t="s">
        <v>36</v>
      </c>
    </row>
    <row r="113" spans="1:11" ht="16.5" thickBot="1">
      <c r="A113" s="140"/>
      <c r="B113" s="145"/>
      <c r="C113" s="168"/>
      <c r="D113" s="95" t="s">
        <v>26</v>
      </c>
      <c r="E113" s="149"/>
      <c r="F113" s="149"/>
      <c r="G113" s="149"/>
      <c r="H113" s="149"/>
      <c r="I113" s="80"/>
      <c r="J113" s="149"/>
      <c r="K113" s="144"/>
    </row>
    <row r="114" spans="1:11" ht="16.5" thickBot="1">
      <c r="A114" s="140"/>
      <c r="B114" s="145"/>
      <c r="C114" s="168"/>
      <c r="D114" s="95" t="s">
        <v>29</v>
      </c>
      <c r="E114" s="4">
        <v>77.599999999999994</v>
      </c>
      <c r="F114" s="4"/>
      <c r="G114" s="4"/>
      <c r="H114" s="4">
        <v>77.599999999999994</v>
      </c>
      <c r="I114" s="4"/>
      <c r="J114" s="4"/>
      <c r="K114" s="144"/>
    </row>
    <row r="115" spans="1:11" ht="16.5" thickBot="1">
      <c r="A115" s="140"/>
      <c r="B115" s="145"/>
      <c r="C115" s="168"/>
      <c r="D115" s="95" t="s">
        <v>30</v>
      </c>
      <c r="E115" s="4">
        <f>H115</f>
        <v>192.1</v>
      </c>
      <c r="F115" s="4"/>
      <c r="G115" s="4"/>
      <c r="H115" s="4">
        <v>192.1</v>
      </c>
      <c r="I115" s="4"/>
      <c r="J115" s="4"/>
      <c r="K115" s="144"/>
    </row>
    <row r="116" spans="1:11" ht="16.5" thickBot="1">
      <c r="A116" s="140"/>
      <c r="B116" s="145"/>
      <c r="C116" s="168"/>
      <c r="D116" s="95" t="s">
        <v>33</v>
      </c>
      <c r="E116" s="4">
        <f>'подпрограммы учреждений'!E634</f>
        <v>687.7</v>
      </c>
      <c r="F116" s="4"/>
      <c r="G116" s="4"/>
      <c r="H116" s="4">
        <f>'подпрограммы учреждений'!H634</f>
        <v>687.7</v>
      </c>
      <c r="I116" s="4"/>
      <c r="J116" s="4"/>
      <c r="K116" s="144"/>
    </row>
    <row r="117" spans="1:11" ht="16.5" thickBot="1">
      <c r="A117" s="140"/>
      <c r="B117" s="145"/>
      <c r="C117" s="168"/>
      <c r="D117" s="95" t="s">
        <v>332</v>
      </c>
      <c r="E117" s="4">
        <f>'подпрограммы учреждений'!E635</f>
        <v>0</v>
      </c>
      <c r="F117" s="4"/>
      <c r="G117" s="4"/>
      <c r="H117" s="4"/>
      <c r="I117" s="4"/>
      <c r="J117" s="4"/>
      <c r="K117" s="144"/>
    </row>
    <row r="118" spans="1:11" ht="16.5" thickBot="1">
      <c r="A118" s="141"/>
      <c r="B118" s="96"/>
      <c r="C118" s="72"/>
      <c r="D118" s="7" t="s">
        <v>445</v>
      </c>
      <c r="E118" s="15"/>
      <c r="F118" s="14"/>
      <c r="G118" s="15"/>
      <c r="H118" s="14"/>
      <c r="I118" s="15"/>
      <c r="J118" s="14"/>
      <c r="K118" s="94"/>
    </row>
    <row r="119" spans="1:11" ht="34.5" customHeight="1" thickBot="1">
      <c r="A119" s="60" t="s">
        <v>154</v>
      </c>
      <c r="B119" s="150" t="s">
        <v>310</v>
      </c>
      <c r="C119" s="151"/>
      <c r="D119" s="151"/>
      <c r="E119" s="151"/>
      <c r="F119" s="151"/>
      <c r="G119" s="151"/>
      <c r="H119" s="151"/>
      <c r="I119" s="151"/>
      <c r="J119" s="151"/>
      <c r="K119" s="152"/>
    </row>
    <row r="120" spans="1:11" ht="15.75">
      <c r="A120" s="181"/>
      <c r="B120" s="169" t="s">
        <v>320</v>
      </c>
      <c r="C120" s="183"/>
      <c r="D120" s="86" t="s">
        <v>446</v>
      </c>
      <c r="E120" s="160">
        <f>E128+E136+E144+E152+E160+E168+E177+E185</f>
        <v>40334.400000000001</v>
      </c>
      <c r="F120" s="160"/>
      <c r="G120" s="160">
        <f>G128+G136+G144+G152+G160+G168+G185</f>
        <v>2151.3000000000002</v>
      </c>
      <c r="H120" s="160">
        <f>H128+H136+H144+H152+H160+H168+H177</f>
        <v>37873.1</v>
      </c>
      <c r="I120" s="87">
        <f>I128+I136+I144+I152+I160+I168</f>
        <v>169</v>
      </c>
      <c r="J120" s="160">
        <f>J128+J136+J144+J152+J160+J168</f>
        <v>141</v>
      </c>
      <c r="K120" s="131" t="s">
        <v>162</v>
      </c>
    </row>
    <row r="121" spans="1:11" ht="16.5" thickBot="1">
      <c r="A121" s="182"/>
      <c r="B121" s="170"/>
      <c r="C121" s="184"/>
      <c r="D121" s="82" t="s">
        <v>26</v>
      </c>
      <c r="E121" s="161"/>
      <c r="F121" s="161"/>
      <c r="G121" s="161"/>
      <c r="H121" s="161"/>
      <c r="I121" s="88"/>
      <c r="J121" s="161"/>
      <c r="K121" s="132"/>
    </row>
    <row r="122" spans="1:11" ht="16.5" thickBot="1">
      <c r="A122" s="182"/>
      <c r="B122" s="170"/>
      <c r="C122" s="184"/>
      <c r="D122" s="82" t="s">
        <v>29</v>
      </c>
      <c r="E122" s="2">
        <f>E130+E138+E146+E154+E162+E170</f>
        <v>9280.2000000000007</v>
      </c>
      <c r="F122" s="2"/>
      <c r="G122" s="2">
        <f>G130+G138+G146+G154+G162+G170</f>
        <v>229.2</v>
      </c>
      <c r="H122" s="2">
        <f>H130+H138+H146+H154+H162+H170</f>
        <v>8992</v>
      </c>
      <c r="I122" s="2">
        <f>I130+I138+I146+I154+I162+I170</f>
        <v>48</v>
      </c>
      <c r="J122" s="2">
        <f>J130+J138+J146+J154+J162+J170</f>
        <v>11</v>
      </c>
      <c r="K122" s="132"/>
    </row>
    <row r="123" spans="1:11" ht="16.5" thickBot="1">
      <c r="A123" s="182"/>
      <c r="B123" s="170"/>
      <c r="C123" s="184"/>
      <c r="D123" s="82" t="s">
        <v>30</v>
      </c>
      <c r="E123" s="2">
        <f>E131+E139+E147+E155+E163+E171+E180+E188</f>
        <v>10895.7</v>
      </c>
      <c r="F123" s="2"/>
      <c r="G123" s="2">
        <f>G131+G139+G147+G155+G163+G171+G185</f>
        <v>1463.7</v>
      </c>
      <c r="H123" s="2">
        <f>H131+H139+H147+H155+H163+H171+H180</f>
        <v>9373</v>
      </c>
      <c r="I123" s="2">
        <f t="shared" ref="I123:J125" si="7">I131+I139+I147+I155+I163+I171</f>
        <v>27</v>
      </c>
      <c r="J123" s="2">
        <f t="shared" si="7"/>
        <v>32</v>
      </c>
      <c r="K123" s="132"/>
    </row>
    <row r="124" spans="1:11" ht="16.5" thickBot="1">
      <c r="A124" s="182"/>
      <c r="B124" s="170"/>
      <c r="C124" s="184"/>
      <c r="D124" s="82" t="s">
        <v>31</v>
      </c>
      <c r="E124" s="2">
        <f>E132+E140+E148+E156+E164+E172</f>
        <v>10294.299999999999</v>
      </c>
      <c r="F124" s="2"/>
      <c r="G124" s="2">
        <f>G132+G140+G148+G156+G164+G172</f>
        <v>229.2</v>
      </c>
      <c r="H124" s="2">
        <f>H132+H140+H148+H156+H164+H172</f>
        <v>9969.1</v>
      </c>
      <c r="I124" s="2">
        <f t="shared" si="7"/>
        <v>47</v>
      </c>
      <c r="J124" s="2">
        <f t="shared" si="7"/>
        <v>49</v>
      </c>
      <c r="K124" s="132"/>
    </row>
    <row r="125" spans="1:11" ht="16.5" thickBot="1">
      <c r="A125" s="182"/>
      <c r="B125" s="170"/>
      <c r="C125" s="184"/>
      <c r="D125" s="82" t="s">
        <v>329</v>
      </c>
      <c r="E125" s="2">
        <f>E133+E141+E149+E157+E165+E173</f>
        <v>9864.2000000000007</v>
      </c>
      <c r="F125" s="2"/>
      <c r="G125" s="2">
        <f>G133+G141+G149+G157+G165+G173</f>
        <v>229.2</v>
      </c>
      <c r="H125" s="2">
        <f>H133+H141+H149+H157+H165+H173</f>
        <v>9539</v>
      </c>
      <c r="I125" s="2">
        <f t="shared" si="7"/>
        <v>47</v>
      </c>
      <c r="J125" s="2">
        <f t="shared" si="7"/>
        <v>49</v>
      </c>
      <c r="K125" s="132"/>
    </row>
    <row r="126" spans="1:11" ht="16.5" thickBot="1">
      <c r="A126" s="83"/>
      <c r="B126" s="171"/>
      <c r="C126" s="69"/>
      <c r="D126" s="3" t="s">
        <v>445</v>
      </c>
      <c r="E126" s="15"/>
      <c r="F126" s="14"/>
      <c r="G126" s="15"/>
      <c r="H126" s="14"/>
      <c r="I126" s="15"/>
      <c r="J126" s="14"/>
      <c r="K126" s="86"/>
    </row>
    <row r="127" spans="1:11" ht="28.5" customHeight="1" thickBot="1">
      <c r="A127" s="3" t="s">
        <v>155</v>
      </c>
      <c r="B127" s="150" t="s">
        <v>156</v>
      </c>
      <c r="C127" s="151"/>
      <c r="D127" s="151"/>
      <c r="E127" s="151"/>
      <c r="F127" s="151"/>
      <c r="G127" s="151"/>
      <c r="H127" s="151"/>
      <c r="I127" s="151"/>
      <c r="J127" s="151"/>
      <c r="K127" s="152"/>
    </row>
    <row r="128" spans="1:11" ht="15.75">
      <c r="A128" s="165"/>
      <c r="B128" s="77"/>
      <c r="C128" s="167"/>
      <c r="D128" s="94" t="s">
        <v>446</v>
      </c>
      <c r="E128" s="148">
        <f>F128+G128+H128+I128+J128</f>
        <v>1154.3999999999999</v>
      </c>
      <c r="F128" s="148"/>
      <c r="G128" s="148">
        <f>G130+G131+G133+G132</f>
        <v>916.8</v>
      </c>
      <c r="H128" s="148">
        <f>H130+H131+H133+H132</f>
        <v>237.6</v>
      </c>
      <c r="I128" s="148"/>
      <c r="J128" s="148"/>
      <c r="K128" s="143" t="s">
        <v>162</v>
      </c>
    </row>
    <row r="129" spans="1:11" ht="16.5" thickBot="1">
      <c r="A129" s="166"/>
      <c r="B129" s="78" t="s">
        <v>157</v>
      </c>
      <c r="C129" s="168"/>
      <c r="D129" s="95" t="s">
        <v>26</v>
      </c>
      <c r="E129" s="149"/>
      <c r="F129" s="149"/>
      <c r="G129" s="149"/>
      <c r="H129" s="149"/>
      <c r="I129" s="149"/>
      <c r="J129" s="149"/>
      <c r="K129" s="144"/>
    </row>
    <row r="130" spans="1:11" ht="16.5" thickBot="1">
      <c r="A130" s="166"/>
      <c r="B130" s="78"/>
      <c r="C130" s="168"/>
      <c r="D130" s="95" t="s">
        <v>29</v>
      </c>
      <c r="E130" s="4">
        <f>F130+G130+H130+I130+J130</f>
        <v>281.2</v>
      </c>
      <c r="F130" s="4"/>
      <c r="G130" s="4">
        <v>229.2</v>
      </c>
      <c r="H130" s="4">
        <v>52</v>
      </c>
      <c r="I130" s="4"/>
      <c r="J130" s="4"/>
      <c r="K130" s="144"/>
    </row>
    <row r="131" spans="1:11" ht="16.5" thickBot="1">
      <c r="A131" s="166"/>
      <c r="B131" s="78"/>
      <c r="C131" s="168"/>
      <c r="D131" s="95" t="s">
        <v>30</v>
      </c>
      <c r="E131" s="4">
        <f t="shared" ref="E131:E133" si="8">F131+G131+H131+I131+J131</f>
        <v>283.2</v>
      </c>
      <c r="F131" s="4"/>
      <c r="G131" s="4">
        <v>229.2</v>
      </c>
      <c r="H131" s="4">
        <v>54</v>
      </c>
      <c r="I131" s="4"/>
      <c r="J131" s="4"/>
      <c r="K131" s="144"/>
    </row>
    <row r="132" spans="1:11" ht="16.5" thickBot="1">
      <c r="A132" s="166"/>
      <c r="B132" s="78"/>
      <c r="C132" s="168"/>
      <c r="D132" s="95" t="s">
        <v>32</v>
      </c>
      <c r="E132" s="4">
        <f t="shared" ref="E132" si="9">F132+G132+H132+I132+J132</f>
        <v>303.79999999999995</v>
      </c>
      <c r="F132" s="4"/>
      <c r="G132" s="4">
        <v>229.2</v>
      </c>
      <c r="H132" s="4">
        <v>74.599999999999994</v>
      </c>
      <c r="I132" s="4"/>
      <c r="J132" s="4"/>
      <c r="K132" s="144"/>
    </row>
    <row r="133" spans="1:11" ht="16.5" thickBot="1">
      <c r="A133" s="166"/>
      <c r="B133" s="78"/>
      <c r="C133" s="168"/>
      <c r="D133" s="95" t="s">
        <v>331</v>
      </c>
      <c r="E133" s="4">
        <f t="shared" si="8"/>
        <v>286.2</v>
      </c>
      <c r="F133" s="4"/>
      <c r="G133" s="4">
        <v>229.2</v>
      </c>
      <c r="H133" s="4">
        <v>57</v>
      </c>
      <c r="I133" s="4"/>
      <c r="J133" s="4"/>
      <c r="K133" s="144"/>
    </row>
    <row r="134" spans="1:11" ht="16.5" thickBot="1">
      <c r="A134" s="76"/>
      <c r="B134" s="81"/>
      <c r="C134" s="72"/>
      <c r="D134" s="7" t="s">
        <v>445</v>
      </c>
      <c r="E134" s="15"/>
      <c r="F134" s="14"/>
      <c r="G134" s="15"/>
      <c r="H134" s="14"/>
      <c r="I134" s="15"/>
      <c r="J134" s="14"/>
      <c r="K134" s="94"/>
    </row>
    <row r="135" spans="1:11" ht="26.25" customHeight="1" thickBot="1">
      <c r="A135" s="3" t="s">
        <v>163</v>
      </c>
      <c r="B135" s="150" t="s">
        <v>164</v>
      </c>
      <c r="C135" s="151"/>
      <c r="D135" s="151"/>
      <c r="E135" s="151"/>
      <c r="F135" s="151"/>
      <c r="G135" s="151"/>
      <c r="H135" s="151"/>
      <c r="I135" s="151"/>
      <c r="J135" s="151"/>
      <c r="K135" s="152"/>
    </row>
    <row r="136" spans="1:11" ht="15.75">
      <c r="A136" s="165"/>
      <c r="B136" s="139" t="s">
        <v>165</v>
      </c>
      <c r="C136" s="167"/>
      <c r="D136" s="94" t="s">
        <v>446</v>
      </c>
      <c r="E136" s="148">
        <f>H136+I136+J136</f>
        <v>647</v>
      </c>
      <c r="F136" s="148"/>
      <c r="G136" s="148"/>
      <c r="H136" s="148">
        <f>H138+H139+H141+H140</f>
        <v>537</v>
      </c>
      <c r="I136" s="148">
        <f>I138+I139+I141+I140</f>
        <v>80</v>
      </c>
      <c r="J136" s="148">
        <f>J138+J139+J141+J140</f>
        <v>30</v>
      </c>
      <c r="K136" s="143" t="s">
        <v>162</v>
      </c>
    </row>
    <row r="137" spans="1:11" ht="16.5" thickBot="1">
      <c r="A137" s="166"/>
      <c r="B137" s="140"/>
      <c r="C137" s="168"/>
      <c r="D137" s="95" t="s">
        <v>26</v>
      </c>
      <c r="E137" s="149"/>
      <c r="F137" s="149"/>
      <c r="G137" s="149"/>
      <c r="H137" s="149"/>
      <c r="I137" s="149"/>
      <c r="J137" s="149"/>
      <c r="K137" s="144"/>
    </row>
    <row r="138" spans="1:11" ht="16.5" thickBot="1">
      <c r="A138" s="166"/>
      <c r="B138" s="140"/>
      <c r="C138" s="168"/>
      <c r="D138" s="95" t="s">
        <v>29</v>
      </c>
      <c r="E138" s="4">
        <f>F138+G138+H138+I138+J138</f>
        <v>100</v>
      </c>
      <c r="F138" s="4"/>
      <c r="G138" s="4"/>
      <c r="H138" s="4">
        <v>90</v>
      </c>
      <c r="I138" s="4">
        <v>10</v>
      </c>
      <c r="J138" s="4"/>
      <c r="K138" s="144"/>
    </row>
    <row r="139" spans="1:11" ht="16.5" thickBot="1">
      <c r="A139" s="166"/>
      <c r="B139" s="140"/>
      <c r="C139" s="168"/>
      <c r="D139" s="95" t="s">
        <v>30</v>
      </c>
      <c r="E139" s="4">
        <f t="shared" ref="E139:E141" si="10">F139+G139+H139+I139+J139</f>
        <v>105</v>
      </c>
      <c r="F139" s="4"/>
      <c r="G139" s="4"/>
      <c r="H139" s="4">
        <v>85</v>
      </c>
      <c r="I139" s="4">
        <v>10</v>
      </c>
      <c r="J139" s="4">
        <v>10</v>
      </c>
      <c r="K139" s="144"/>
    </row>
    <row r="140" spans="1:11" ht="16.5" thickBot="1">
      <c r="A140" s="166"/>
      <c r="B140" s="140"/>
      <c r="C140" s="168"/>
      <c r="D140" s="95" t="s">
        <v>32</v>
      </c>
      <c r="E140" s="4">
        <f t="shared" ref="E140" si="11">F140+G140+H140+I140+J140</f>
        <v>332</v>
      </c>
      <c r="F140" s="4"/>
      <c r="G140" s="4"/>
      <c r="H140" s="4">
        <v>292</v>
      </c>
      <c r="I140" s="4">
        <v>30</v>
      </c>
      <c r="J140" s="4">
        <v>10</v>
      </c>
      <c r="K140" s="144"/>
    </row>
    <row r="141" spans="1:11" ht="16.5" thickBot="1">
      <c r="A141" s="166"/>
      <c r="B141" s="140"/>
      <c r="C141" s="168"/>
      <c r="D141" s="95" t="s">
        <v>331</v>
      </c>
      <c r="E141" s="4">
        <f t="shared" si="10"/>
        <v>110</v>
      </c>
      <c r="F141" s="4"/>
      <c r="G141" s="4"/>
      <c r="H141" s="4">
        <v>70</v>
      </c>
      <c r="I141" s="4">
        <v>30</v>
      </c>
      <c r="J141" s="4">
        <v>10</v>
      </c>
      <c r="K141" s="144"/>
    </row>
    <row r="142" spans="1:11" ht="16.5" thickBot="1">
      <c r="A142" s="76"/>
      <c r="B142" s="141"/>
      <c r="C142" s="72"/>
      <c r="D142" s="7" t="s">
        <v>445</v>
      </c>
      <c r="E142" s="15"/>
      <c r="F142" s="14"/>
      <c r="G142" s="15"/>
      <c r="H142" s="14"/>
      <c r="I142" s="15"/>
      <c r="J142" s="14"/>
      <c r="K142" s="94"/>
    </row>
    <row r="143" spans="1:11" ht="26.25" customHeight="1" thickBot="1">
      <c r="A143" s="3" t="s">
        <v>169</v>
      </c>
      <c r="B143" s="150" t="s">
        <v>170</v>
      </c>
      <c r="C143" s="151"/>
      <c r="D143" s="151"/>
      <c r="E143" s="151"/>
      <c r="F143" s="151"/>
      <c r="G143" s="151"/>
      <c r="H143" s="151"/>
      <c r="I143" s="151"/>
      <c r="J143" s="151"/>
      <c r="K143" s="152"/>
    </row>
    <row r="144" spans="1:11" ht="15.75">
      <c r="A144" s="165"/>
      <c r="B144" s="77"/>
      <c r="C144" s="167"/>
      <c r="D144" s="94" t="s">
        <v>446</v>
      </c>
      <c r="E144" s="148">
        <f>E146+E147+E149+E148</f>
        <v>281</v>
      </c>
      <c r="F144" s="148"/>
      <c r="G144" s="148"/>
      <c r="H144" s="148">
        <f>H146+H147+H149+H148</f>
        <v>231</v>
      </c>
      <c r="I144" s="148">
        <f>I146+I147+I149+I148</f>
        <v>32</v>
      </c>
      <c r="J144" s="148">
        <f>J146+J147+J149+J148</f>
        <v>18</v>
      </c>
      <c r="K144" s="143" t="s">
        <v>162</v>
      </c>
    </row>
    <row r="145" spans="1:11" ht="16.5" thickBot="1">
      <c r="A145" s="166"/>
      <c r="B145" s="78" t="s">
        <v>175</v>
      </c>
      <c r="C145" s="168"/>
      <c r="D145" s="95" t="s">
        <v>26</v>
      </c>
      <c r="E145" s="149"/>
      <c r="F145" s="149"/>
      <c r="G145" s="149"/>
      <c r="H145" s="149"/>
      <c r="I145" s="149"/>
      <c r="J145" s="149"/>
      <c r="K145" s="144"/>
    </row>
    <row r="146" spans="1:11" ht="16.5" thickBot="1">
      <c r="A146" s="166"/>
      <c r="B146" s="78"/>
      <c r="C146" s="168"/>
      <c r="D146" s="95" t="s">
        <v>29</v>
      </c>
      <c r="E146" s="4">
        <f>F146+G146+H146+I146+J146</f>
        <v>69</v>
      </c>
      <c r="F146" s="4"/>
      <c r="G146" s="4"/>
      <c r="H146" s="4">
        <v>65</v>
      </c>
      <c r="I146" s="4">
        <v>2</v>
      </c>
      <c r="J146" s="4">
        <v>2</v>
      </c>
      <c r="K146" s="144"/>
    </row>
    <row r="147" spans="1:11" ht="16.5" thickBot="1">
      <c r="A147" s="166"/>
      <c r="B147" s="78"/>
      <c r="C147" s="168"/>
      <c r="D147" s="95" t="s">
        <v>30</v>
      </c>
      <c r="E147" s="4">
        <f t="shared" ref="E147:E149" si="12">F147+G147+H147+I147+J147</f>
        <v>70</v>
      </c>
      <c r="F147" s="4"/>
      <c r="G147" s="4"/>
      <c r="H147" s="4">
        <v>56</v>
      </c>
      <c r="I147" s="4">
        <v>10</v>
      </c>
      <c r="J147" s="4">
        <v>4</v>
      </c>
      <c r="K147" s="144"/>
    </row>
    <row r="148" spans="1:11" ht="16.5" thickBot="1">
      <c r="A148" s="166"/>
      <c r="B148" s="78"/>
      <c r="C148" s="168"/>
      <c r="D148" s="95" t="s">
        <v>32</v>
      </c>
      <c r="E148" s="4">
        <f t="shared" ref="E148" si="13">F148+G148+H148+I148+J148</f>
        <v>71</v>
      </c>
      <c r="F148" s="4"/>
      <c r="G148" s="4"/>
      <c r="H148" s="4">
        <v>55</v>
      </c>
      <c r="I148" s="4">
        <v>10</v>
      </c>
      <c r="J148" s="4">
        <v>6</v>
      </c>
      <c r="K148" s="144"/>
    </row>
    <row r="149" spans="1:11" ht="16.5" thickBot="1">
      <c r="A149" s="166"/>
      <c r="B149" s="78"/>
      <c r="C149" s="168"/>
      <c r="D149" s="95" t="s">
        <v>331</v>
      </c>
      <c r="E149" s="4">
        <f t="shared" si="12"/>
        <v>71</v>
      </c>
      <c r="F149" s="4"/>
      <c r="G149" s="4"/>
      <c r="H149" s="4">
        <v>55</v>
      </c>
      <c r="I149" s="4">
        <v>10</v>
      </c>
      <c r="J149" s="4">
        <v>6</v>
      </c>
      <c r="K149" s="144"/>
    </row>
    <row r="150" spans="1:11" ht="16.5" thickBot="1">
      <c r="A150" s="76"/>
      <c r="B150" s="81"/>
      <c r="C150" s="72"/>
      <c r="D150" s="7" t="s">
        <v>445</v>
      </c>
      <c r="E150" s="15"/>
      <c r="F150" s="14"/>
      <c r="G150" s="15"/>
      <c r="H150" s="14"/>
      <c r="I150" s="15"/>
      <c r="J150" s="14"/>
      <c r="K150" s="94"/>
    </row>
    <row r="151" spans="1:11" ht="24.75" customHeight="1" thickBot="1">
      <c r="A151" s="3" t="s">
        <v>186</v>
      </c>
      <c r="B151" s="150" t="s">
        <v>180</v>
      </c>
      <c r="C151" s="151"/>
      <c r="D151" s="151"/>
      <c r="E151" s="151"/>
      <c r="F151" s="151"/>
      <c r="G151" s="151"/>
      <c r="H151" s="151"/>
      <c r="I151" s="151"/>
      <c r="J151" s="151"/>
      <c r="K151" s="152"/>
    </row>
    <row r="152" spans="1:11" ht="15.75">
      <c r="A152" s="165"/>
      <c r="B152" s="77"/>
      <c r="C152" s="167"/>
      <c r="D152" s="94" t="s">
        <v>446</v>
      </c>
      <c r="E152" s="148">
        <f>F152+G152+H152+I152+J152</f>
        <v>35930.5</v>
      </c>
      <c r="F152" s="148"/>
      <c r="G152" s="148"/>
      <c r="H152" s="148">
        <f>H154+H155+H156+H157</f>
        <v>35869.5</v>
      </c>
      <c r="I152" s="148"/>
      <c r="J152" s="148">
        <f>J154+J155+J156+J157</f>
        <v>61</v>
      </c>
      <c r="K152" s="143" t="s">
        <v>162</v>
      </c>
    </row>
    <row r="153" spans="1:11" ht="16.5" thickBot="1">
      <c r="A153" s="166"/>
      <c r="B153" s="78" t="s">
        <v>187</v>
      </c>
      <c r="C153" s="168"/>
      <c r="D153" s="95" t="s">
        <v>26</v>
      </c>
      <c r="E153" s="149"/>
      <c r="F153" s="149"/>
      <c r="G153" s="149"/>
      <c r="H153" s="149"/>
      <c r="I153" s="149"/>
      <c r="J153" s="149"/>
      <c r="K153" s="144"/>
    </row>
    <row r="154" spans="1:11" ht="16.5" thickBot="1">
      <c r="A154" s="166"/>
      <c r="B154" s="78"/>
      <c r="C154" s="168"/>
      <c r="D154" s="95" t="s">
        <v>29</v>
      </c>
      <c r="E154" s="4">
        <f>F154+G154+H154+I154+J154</f>
        <v>8514</v>
      </c>
      <c r="F154" s="4"/>
      <c r="G154" s="4"/>
      <c r="H154" s="4">
        <v>8506</v>
      </c>
      <c r="I154" s="4"/>
      <c r="J154" s="4">
        <v>8</v>
      </c>
      <c r="K154" s="144"/>
    </row>
    <row r="155" spans="1:11" ht="16.5" thickBot="1">
      <c r="A155" s="166"/>
      <c r="B155" s="78"/>
      <c r="C155" s="168"/>
      <c r="D155" s="95" t="s">
        <v>30</v>
      </c>
      <c r="E155" s="4">
        <f t="shared" ref="E155:E157" si="14">F155+G155+H155+I155+J155</f>
        <v>8892</v>
      </c>
      <c r="F155" s="4"/>
      <c r="G155" s="4"/>
      <c r="H155" s="4">
        <f>8818+43+20</f>
        <v>8881</v>
      </c>
      <c r="I155" s="4"/>
      <c r="J155" s="4">
        <v>11</v>
      </c>
      <c r="K155" s="144"/>
    </row>
    <row r="156" spans="1:11" ht="16.5" thickBot="1">
      <c r="A156" s="166"/>
      <c r="B156" s="78"/>
      <c r="C156" s="168"/>
      <c r="D156" s="95" t="s">
        <v>32</v>
      </c>
      <c r="E156" s="4">
        <f t="shared" ref="E156" si="15">F156+G156+H156+I156+J156</f>
        <v>9357.5</v>
      </c>
      <c r="F156" s="4"/>
      <c r="G156" s="4"/>
      <c r="H156" s="4">
        <f>9336.5</f>
        <v>9336.5</v>
      </c>
      <c r="I156" s="4"/>
      <c r="J156" s="4">
        <v>21</v>
      </c>
      <c r="K156" s="144"/>
    </row>
    <row r="157" spans="1:11" ht="16.5" thickBot="1">
      <c r="A157" s="166"/>
      <c r="B157" s="78"/>
      <c r="C157" s="168"/>
      <c r="D157" s="95" t="s">
        <v>331</v>
      </c>
      <c r="E157" s="4">
        <f t="shared" si="14"/>
        <v>9167</v>
      </c>
      <c r="F157" s="4"/>
      <c r="G157" s="4"/>
      <c r="H157" s="4">
        <f>9098+48</f>
        <v>9146</v>
      </c>
      <c r="I157" s="4"/>
      <c r="J157" s="4">
        <v>21</v>
      </c>
      <c r="K157" s="144"/>
    </row>
    <row r="158" spans="1:11" ht="16.5" thickBot="1">
      <c r="A158" s="76"/>
      <c r="B158" s="81"/>
      <c r="C158" s="72"/>
      <c r="D158" s="7" t="s">
        <v>445</v>
      </c>
      <c r="E158" s="15"/>
      <c r="F158" s="14"/>
      <c r="G158" s="15"/>
      <c r="H158" s="14"/>
      <c r="I158" s="15"/>
      <c r="J158" s="14"/>
      <c r="K158" s="94"/>
    </row>
    <row r="159" spans="1:11" ht="33" customHeight="1" thickBot="1">
      <c r="A159" s="3" t="s">
        <v>195</v>
      </c>
      <c r="B159" s="150" t="s">
        <v>219</v>
      </c>
      <c r="C159" s="151"/>
      <c r="D159" s="151"/>
      <c r="E159" s="151"/>
      <c r="F159" s="151"/>
      <c r="G159" s="151"/>
      <c r="H159" s="151"/>
      <c r="I159" s="151"/>
      <c r="J159" s="151"/>
      <c r="K159" s="152"/>
    </row>
    <row r="160" spans="1:11" ht="15.75">
      <c r="A160" s="165"/>
      <c r="B160" s="77"/>
      <c r="C160" s="167"/>
      <c r="D160" s="94" t="s">
        <v>446</v>
      </c>
      <c r="E160" s="148">
        <f>E162+E163+E164+E165</f>
        <v>752</v>
      </c>
      <c r="F160" s="148"/>
      <c r="G160" s="148"/>
      <c r="H160" s="148">
        <f>H162+H163+H164+H165</f>
        <v>739</v>
      </c>
      <c r="I160" s="148">
        <v>3</v>
      </c>
      <c r="J160" s="148">
        <f>J164+J165</f>
        <v>10</v>
      </c>
      <c r="K160" s="143" t="s">
        <v>162</v>
      </c>
    </row>
    <row r="161" spans="1:11" ht="16.5" thickBot="1">
      <c r="A161" s="166"/>
      <c r="B161" s="78" t="s">
        <v>199</v>
      </c>
      <c r="C161" s="168"/>
      <c r="D161" s="95" t="s">
        <v>26</v>
      </c>
      <c r="E161" s="149"/>
      <c r="F161" s="149"/>
      <c r="G161" s="149"/>
      <c r="H161" s="149"/>
      <c r="I161" s="149"/>
      <c r="J161" s="149"/>
      <c r="K161" s="144"/>
    </row>
    <row r="162" spans="1:11" ht="16.5" thickBot="1">
      <c r="A162" s="166"/>
      <c r="B162" s="78"/>
      <c r="C162" s="168"/>
      <c r="D162" s="95" t="s">
        <v>29</v>
      </c>
      <c r="E162" s="4">
        <v>212</v>
      </c>
      <c r="F162" s="4"/>
      <c r="G162" s="4"/>
      <c r="H162" s="4">
        <v>209</v>
      </c>
      <c r="I162" s="4">
        <v>3</v>
      </c>
      <c r="J162" s="4"/>
      <c r="K162" s="144"/>
    </row>
    <row r="163" spans="1:11" ht="16.5" thickBot="1">
      <c r="A163" s="166"/>
      <c r="B163" s="78"/>
      <c r="C163" s="168"/>
      <c r="D163" s="95" t="s">
        <v>30</v>
      </c>
      <c r="E163" s="4">
        <v>180</v>
      </c>
      <c r="F163" s="4"/>
      <c r="G163" s="4"/>
      <c r="H163" s="4">
        <v>180</v>
      </c>
      <c r="I163" s="4"/>
      <c r="J163" s="4"/>
      <c r="K163" s="144"/>
    </row>
    <row r="164" spans="1:11" ht="16.5" thickBot="1">
      <c r="A164" s="166"/>
      <c r="B164" s="78"/>
      <c r="C164" s="168"/>
      <c r="D164" s="95" t="s">
        <v>32</v>
      </c>
      <c r="E164" s="4">
        <v>180</v>
      </c>
      <c r="F164" s="4"/>
      <c r="G164" s="4"/>
      <c r="H164" s="4">
        <v>175</v>
      </c>
      <c r="I164" s="4"/>
      <c r="J164" s="4">
        <v>5</v>
      </c>
      <c r="K164" s="144"/>
    </row>
    <row r="165" spans="1:11" ht="16.5" thickBot="1">
      <c r="A165" s="166"/>
      <c r="B165" s="78"/>
      <c r="C165" s="168"/>
      <c r="D165" s="95" t="s">
        <v>331</v>
      </c>
      <c r="E165" s="4">
        <v>180</v>
      </c>
      <c r="F165" s="4"/>
      <c r="G165" s="4"/>
      <c r="H165" s="4">
        <v>175</v>
      </c>
      <c r="I165" s="4"/>
      <c r="J165" s="4">
        <v>5</v>
      </c>
      <c r="K165" s="144"/>
    </row>
    <row r="166" spans="1:11" ht="16.5" thickBot="1">
      <c r="A166" s="76"/>
      <c r="B166" s="81"/>
      <c r="C166" s="72"/>
      <c r="D166" s="7" t="s">
        <v>445</v>
      </c>
      <c r="E166" s="15"/>
      <c r="F166" s="14"/>
      <c r="G166" s="15"/>
      <c r="H166" s="14"/>
      <c r="I166" s="15"/>
      <c r="J166" s="14"/>
      <c r="K166" s="94"/>
    </row>
    <row r="167" spans="1:11" ht="32.25" customHeight="1" thickBot="1">
      <c r="A167" s="3" t="s">
        <v>203</v>
      </c>
      <c r="B167" s="150" t="s">
        <v>211</v>
      </c>
      <c r="C167" s="151"/>
      <c r="D167" s="151"/>
      <c r="E167" s="151"/>
      <c r="F167" s="151"/>
      <c r="G167" s="151"/>
      <c r="H167" s="151"/>
      <c r="I167" s="151"/>
      <c r="J167" s="151"/>
      <c r="K167" s="152"/>
    </row>
    <row r="168" spans="1:11" ht="15.75" customHeight="1">
      <c r="A168" s="139"/>
      <c r="B168" s="77" t="s">
        <v>204</v>
      </c>
      <c r="C168" s="136"/>
      <c r="D168" s="93" t="s">
        <v>446</v>
      </c>
      <c r="E168" s="148">
        <f>E170+E171+E172+E173</f>
        <v>249</v>
      </c>
      <c r="F168" s="148"/>
      <c r="G168" s="148"/>
      <c r="H168" s="148">
        <f>H170+H171+H172+H173</f>
        <v>173</v>
      </c>
      <c r="I168" s="148">
        <f>I170+I171+I172+I173</f>
        <v>54</v>
      </c>
      <c r="J168" s="148">
        <f>J170+J171+J172+J173</f>
        <v>22</v>
      </c>
      <c r="K168" s="133" t="s">
        <v>162</v>
      </c>
    </row>
    <row r="169" spans="1:11" ht="16.5" thickBot="1">
      <c r="A169" s="140"/>
      <c r="B169" s="78"/>
      <c r="C169" s="137"/>
      <c r="D169" s="95" t="s">
        <v>26</v>
      </c>
      <c r="E169" s="149"/>
      <c r="F169" s="149"/>
      <c r="G169" s="149"/>
      <c r="H169" s="149"/>
      <c r="I169" s="149"/>
      <c r="J169" s="149"/>
      <c r="K169" s="134"/>
    </row>
    <row r="170" spans="1:11" ht="16.5" thickBot="1">
      <c r="A170" s="140"/>
      <c r="B170" s="78"/>
      <c r="C170" s="137"/>
      <c r="D170" s="95" t="s">
        <v>29</v>
      </c>
      <c r="E170" s="4">
        <v>104</v>
      </c>
      <c r="F170" s="4"/>
      <c r="G170" s="4"/>
      <c r="H170" s="4">
        <v>70</v>
      </c>
      <c r="I170" s="4">
        <v>33</v>
      </c>
      <c r="J170" s="4">
        <v>1</v>
      </c>
      <c r="K170" s="134"/>
    </row>
    <row r="171" spans="1:11" ht="16.5" thickBot="1">
      <c r="A171" s="140"/>
      <c r="B171" s="78"/>
      <c r="C171" s="137"/>
      <c r="D171" s="95" t="s">
        <v>30</v>
      </c>
      <c r="E171" s="4">
        <v>45</v>
      </c>
      <c r="F171" s="4"/>
      <c r="G171" s="4"/>
      <c r="H171" s="4">
        <v>31</v>
      </c>
      <c r="I171" s="4">
        <v>7</v>
      </c>
      <c r="J171" s="4">
        <v>7</v>
      </c>
      <c r="K171" s="134"/>
    </row>
    <row r="172" spans="1:11" ht="16.5" thickBot="1">
      <c r="A172" s="140"/>
      <c r="B172" s="78"/>
      <c r="C172" s="137"/>
      <c r="D172" s="95" t="s">
        <v>32</v>
      </c>
      <c r="E172" s="4">
        <v>50</v>
      </c>
      <c r="F172" s="4"/>
      <c r="G172" s="4"/>
      <c r="H172" s="4">
        <v>36</v>
      </c>
      <c r="I172" s="4">
        <v>7</v>
      </c>
      <c r="J172" s="4">
        <v>7</v>
      </c>
      <c r="K172" s="134"/>
    </row>
    <row r="173" spans="1:11" ht="16.5" thickBot="1">
      <c r="A173" s="140"/>
      <c r="B173" s="78"/>
      <c r="C173" s="137"/>
      <c r="D173" s="95" t="s">
        <v>331</v>
      </c>
      <c r="E173" s="4">
        <v>50</v>
      </c>
      <c r="F173" s="4"/>
      <c r="G173" s="4"/>
      <c r="H173" s="4">
        <v>36</v>
      </c>
      <c r="I173" s="4">
        <v>7</v>
      </c>
      <c r="J173" s="4">
        <v>7</v>
      </c>
      <c r="K173" s="134"/>
    </row>
    <row r="174" spans="1:11" ht="16.5" thickBot="1">
      <c r="A174" s="141"/>
      <c r="B174" s="81"/>
      <c r="C174" s="138"/>
      <c r="D174" s="7" t="s">
        <v>445</v>
      </c>
      <c r="E174" s="15"/>
      <c r="F174" s="14"/>
      <c r="G174" s="15"/>
      <c r="H174" s="14"/>
      <c r="I174" s="15"/>
      <c r="J174" s="14"/>
      <c r="K174" s="135"/>
    </row>
    <row r="175" spans="1:11" ht="16.5" customHeight="1" thickBot="1">
      <c r="A175" s="203" t="s">
        <v>350</v>
      </c>
      <c r="B175" s="197" t="s">
        <v>352</v>
      </c>
      <c r="C175" s="198"/>
      <c r="D175" s="198"/>
      <c r="E175" s="198"/>
      <c r="F175" s="198"/>
      <c r="G175" s="198"/>
      <c r="H175" s="198"/>
      <c r="I175" s="198"/>
      <c r="J175" s="198"/>
      <c r="K175" s="199"/>
    </row>
    <row r="176" spans="1:11" ht="16.5" hidden="1" customHeight="1" thickBot="1">
      <c r="A176" s="204"/>
      <c r="B176" s="200"/>
      <c r="C176" s="201"/>
      <c r="D176" s="201"/>
      <c r="E176" s="201"/>
      <c r="F176" s="201"/>
      <c r="G176" s="201"/>
      <c r="H176" s="201"/>
      <c r="I176" s="201"/>
      <c r="J176" s="201"/>
      <c r="K176" s="202"/>
    </row>
    <row r="177" spans="1:11" ht="15.75" customHeight="1">
      <c r="A177" s="139"/>
      <c r="B177" s="139" t="s">
        <v>351</v>
      </c>
      <c r="C177" s="136"/>
      <c r="D177" s="93" t="s">
        <v>446</v>
      </c>
      <c r="E177" s="205">
        <f>E180</f>
        <v>86</v>
      </c>
      <c r="F177" s="193"/>
      <c r="G177" s="193"/>
      <c r="H177" s="205">
        <f>H180</f>
        <v>86</v>
      </c>
      <c r="I177" s="207"/>
      <c r="J177" s="195"/>
      <c r="K177" s="133" t="s">
        <v>162</v>
      </c>
    </row>
    <row r="178" spans="1:11" ht="16.5" customHeight="1" thickBot="1">
      <c r="A178" s="140"/>
      <c r="B178" s="140"/>
      <c r="C178" s="137"/>
      <c r="D178" s="95" t="s">
        <v>26</v>
      </c>
      <c r="E178" s="206"/>
      <c r="F178" s="194"/>
      <c r="G178" s="194"/>
      <c r="H178" s="206"/>
      <c r="I178" s="208"/>
      <c r="J178" s="196"/>
      <c r="K178" s="134"/>
    </row>
    <row r="179" spans="1:11" ht="16.5" thickBot="1">
      <c r="A179" s="140"/>
      <c r="B179" s="140"/>
      <c r="C179" s="137"/>
      <c r="D179" s="95" t="s">
        <v>29</v>
      </c>
      <c r="E179" s="15"/>
      <c r="F179" s="80"/>
      <c r="G179" s="80"/>
      <c r="H179" s="15"/>
      <c r="I179" s="80"/>
      <c r="J179" s="15"/>
      <c r="K179" s="134"/>
    </row>
    <row r="180" spans="1:11" ht="16.5" thickBot="1">
      <c r="A180" s="140"/>
      <c r="B180" s="140"/>
      <c r="C180" s="137"/>
      <c r="D180" s="95" t="s">
        <v>30</v>
      </c>
      <c r="E180" s="15">
        <f>H180</f>
        <v>86</v>
      </c>
      <c r="F180" s="80"/>
      <c r="G180" s="80"/>
      <c r="H180" s="15">
        <v>86</v>
      </c>
      <c r="I180" s="80"/>
      <c r="J180" s="15"/>
      <c r="K180" s="134"/>
    </row>
    <row r="181" spans="1:11" ht="16.5" thickBot="1">
      <c r="A181" s="140"/>
      <c r="B181" s="140"/>
      <c r="C181" s="137"/>
      <c r="D181" s="95" t="s">
        <v>32</v>
      </c>
      <c r="E181" s="15"/>
      <c r="F181" s="80"/>
      <c r="G181" s="80"/>
      <c r="H181" s="15"/>
      <c r="I181" s="80"/>
      <c r="J181" s="15"/>
      <c r="K181" s="134"/>
    </row>
    <row r="182" spans="1:11" ht="16.5" thickBot="1">
      <c r="A182" s="140"/>
      <c r="B182" s="140"/>
      <c r="C182" s="137"/>
      <c r="D182" s="95" t="s">
        <v>331</v>
      </c>
      <c r="E182" s="15"/>
      <c r="F182" s="14"/>
      <c r="G182" s="15"/>
      <c r="H182" s="14"/>
      <c r="I182" s="80"/>
      <c r="J182" s="15"/>
      <c r="K182" s="134"/>
    </row>
    <row r="183" spans="1:11" ht="16.5" thickBot="1">
      <c r="A183" s="141"/>
      <c r="B183" s="141"/>
      <c r="C183" s="138"/>
      <c r="D183" s="7" t="s">
        <v>445</v>
      </c>
      <c r="E183" s="15"/>
      <c r="F183" s="14"/>
      <c r="G183" s="15"/>
      <c r="H183" s="14"/>
      <c r="I183" s="15"/>
      <c r="J183" s="14"/>
      <c r="K183" s="135"/>
    </row>
    <row r="184" spans="1:11" ht="16.5" thickBot="1">
      <c r="A184" s="16" t="s">
        <v>353</v>
      </c>
      <c r="B184" s="190" t="s">
        <v>354</v>
      </c>
      <c r="C184" s="191"/>
      <c r="D184" s="191"/>
      <c r="E184" s="191"/>
      <c r="F184" s="191"/>
      <c r="G184" s="191"/>
      <c r="H184" s="191"/>
      <c r="I184" s="191"/>
      <c r="J184" s="191"/>
      <c r="K184" s="192"/>
    </row>
    <row r="185" spans="1:11" ht="15.75">
      <c r="A185" s="139"/>
      <c r="B185" s="139" t="s">
        <v>355</v>
      </c>
      <c r="C185" s="136"/>
      <c r="D185" s="93" t="s">
        <v>446</v>
      </c>
      <c r="E185" s="193">
        <f>E188</f>
        <v>1234.5</v>
      </c>
      <c r="F185" s="79"/>
      <c r="G185" s="148">
        <f>G188</f>
        <v>1234.5</v>
      </c>
      <c r="H185" s="79"/>
      <c r="I185" s="79"/>
      <c r="J185" s="79"/>
      <c r="K185" s="139"/>
    </row>
    <row r="186" spans="1:11" ht="16.5" thickBot="1">
      <c r="A186" s="140"/>
      <c r="B186" s="140"/>
      <c r="C186" s="137"/>
      <c r="D186" s="95" t="s">
        <v>26</v>
      </c>
      <c r="E186" s="194"/>
      <c r="F186" s="80"/>
      <c r="G186" s="149"/>
      <c r="H186" s="80"/>
      <c r="I186" s="80"/>
      <c r="J186" s="80"/>
      <c r="K186" s="140"/>
    </row>
    <row r="187" spans="1:11" ht="16.5" thickBot="1">
      <c r="A187" s="140"/>
      <c r="B187" s="140"/>
      <c r="C187" s="137"/>
      <c r="D187" s="95" t="s">
        <v>29</v>
      </c>
      <c r="E187" s="14"/>
      <c r="F187" s="14"/>
      <c r="G187" s="14"/>
      <c r="H187" s="14"/>
      <c r="I187" s="14"/>
      <c r="J187" s="14"/>
      <c r="K187" s="140"/>
    </row>
    <row r="188" spans="1:11" ht="16.5" thickBot="1">
      <c r="A188" s="140"/>
      <c r="B188" s="140"/>
      <c r="C188" s="137"/>
      <c r="D188" s="95" t="s">
        <v>30</v>
      </c>
      <c r="E188" s="14">
        <f>G188</f>
        <v>1234.5</v>
      </c>
      <c r="F188" s="14"/>
      <c r="G188" s="14">
        <v>1234.5</v>
      </c>
      <c r="H188" s="14"/>
      <c r="I188" s="14"/>
      <c r="J188" s="14"/>
      <c r="K188" s="140"/>
    </row>
    <row r="189" spans="1:11" ht="16.5" thickBot="1">
      <c r="A189" s="140"/>
      <c r="B189" s="140"/>
      <c r="C189" s="137"/>
      <c r="D189" s="95" t="s">
        <v>32</v>
      </c>
      <c r="E189" s="14"/>
      <c r="F189" s="14"/>
      <c r="G189" s="14"/>
      <c r="H189" s="14"/>
      <c r="I189" s="14"/>
      <c r="J189" s="14"/>
      <c r="K189" s="140"/>
    </row>
    <row r="190" spans="1:11" ht="16.5" thickBot="1">
      <c r="A190" s="140"/>
      <c r="B190" s="140"/>
      <c r="C190" s="137"/>
      <c r="D190" s="95" t="s">
        <v>331</v>
      </c>
      <c r="E190" s="14"/>
      <c r="F190" s="14"/>
      <c r="G190" s="14"/>
      <c r="H190" s="14"/>
      <c r="I190" s="14"/>
      <c r="J190" s="14"/>
      <c r="K190" s="140"/>
    </row>
    <row r="191" spans="1:11" ht="16.5" thickBot="1">
      <c r="A191" s="141"/>
      <c r="B191" s="141"/>
      <c r="C191" s="138"/>
      <c r="D191" s="7" t="s">
        <v>445</v>
      </c>
      <c r="E191" s="15"/>
      <c r="F191" s="14"/>
      <c r="G191" s="15"/>
      <c r="H191" s="14"/>
      <c r="I191" s="15"/>
      <c r="J191" s="14"/>
      <c r="K191" s="141"/>
    </row>
    <row r="192" spans="1:11" ht="38.25" customHeight="1" thickBot="1">
      <c r="A192" s="60" t="s">
        <v>220</v>
      </c>
      <c r="B192" s="178" t="s">
        <v>325</v>
      </c>
      <c r="C192" s="179"/>
      <c r="D192" s="179"/>
      <c r="E192" s="179"/>
      <c r="F192" s="179"/>
      <c r="G192" s="179"/>
      <c r="H192" s="179"/>
      <c r="I192" s="179"/>
      <c r="J192" s="179"/>
      <c r="K192" s="180"/>
    </row>
    <row r="193" spans="1:11" ht="15.75" customHeight="1">
      <c r="A193" s="181"/>
      <c r="B193" s="131" t="s">
        <v>321</v>
      </c>
      <c r="C193" s="183"/>
      <c r="D193" s="86" t="s">
        <v>446</v>
      </c>
      <c r="E193" s="160">
        <f>E195+E196+E197+E198</f>
        <v>66511.8</v>
      </c>
      <c r="F193" s="160"/>
      <c r="G193" s="160">
        <f>G198</f>
        <v>4678.6000000000004</v>
      </c>
      <c r="H193" s="160">
        <f>H195+H196+H197+H198</f>
        <v>61833.2</v>
      </c>
      <c r="I193" s="87"/>
      <c r="J193" s="160"/>
      <c r="K193" s="169" t="s">
        <v>34</v>
      </c>
    </row>
    <row r="194" spans="1:11" ht="16.5" thickBot="1">
      <c r="A194" s="182"/>
      <c r="B194" s="132"/>
      <c r="C194" s="184"/>
      <c r="D194" s="82" t="s">
        <v>26</v>
      </c>
      <c r="E194" s="161"/>
      <c r="F194" s="161"/>
      <c r="G194" s="161"/>
      <c r="H194" s="161"/>
      <c r="I194" s="88"/>
      <c r="J194" s="161"/>
      <c r="K194" s="170"/>
    </row>
    <row r="195" spans="1:11" ht="16.5" thickBot="1">
      <c r="A195" s="182"/>
      <c r="B195" s="84"/>
      <c r="C195" s="184"/>
      <c r="D195" s="82" t="s">
        <v>29</v>
      </c>
      <c r="E195" s="2">
        <f>E203+E211+E220+E228+E236+E244</f>
        <v>13590</v>
      </c>
      <c r="F195" s="2"/>
      <c r="G195" s="2"/>
      <c r="H195" s="2">
        <f t="shared" ref="H195" si="16">H203+H211+H220+H228+H236+H244</f>
        <v>13590</v>
      </c>
      <c r="I195" s="2"/>
      <c r="J195" s="2"/>
      <c r="K195" s="170"/>
    </row>
    <row r="196" spans="1:11" ht="16.5" thickBot="1">
      <c r="A196" s="182"/>
      <c r="B196" s="84"/>
      <c r="C196" s="184"/>
      <c r="D196" s="82" t="s">
        <v>30</v>
      </c>
      <c r="E196" s="2">
        <f>E204+E212+E221+E229+E237+E245</f>
        <v>14684</v>
      </c>
      <c r="F196" s="2"/>
      <c r="G196" s="2"/>
      <c r="H196" s="2">
        <f>H204+H212+H221+H229+H237+H245</f>
        <v>14684</v>
      </c>
      <c r="I196" s="2"/>
      <c r="J196" s="2"/>
      <c r="K196" s="170"/>
    </row>
    <row r="197" spans="1:11" ht="16.5" thickBot="1">
      <c r="A197" s="182"/>
      <c r="B197" s="84"/>
      <c r="C197" s="184"/>
      <c r="D197" s="82" t="s">
        <v>31</v>
      </c>
      <c r="E197" s="2">
        <f>E205+E214+E222+E230+E238+E246</f>
        <v>16747.599999999999</v>
      </c>
      <c r="F197" s="2"/>
      <c r="G197" s="2"/>
      <c r="H197" s="2">
        <f>H205+H214+H222+H230+H238+H246</f>
        <v>16747.599999999999</v>
      </c>
      <c r="I197" s="2"/>
      <c r="J197" s="2"/>
      <c r="K197" s="170"/>
    </row>
    <row r="198" spans="1:11" ht="16.5" thickBot="1">
      <c r="A198" s="182"/>
      <c r="B198" s="84"/>
      <c r="C198" s="184"/>
      <c r="D198" s="82" t="s">
        <v>329</v>
      </c>
      <c r="E198" s="2">
        <f>E206+E215+E223+E231+E239+E247</f>
        <v>21490.2</v>
      </c>
      <c r="F198" s="2"/>
      <c r="G198" s="2">
        <f>G226</f>
        <v>4678.6000000000004</v>
      </c>
      <c r="H198" s="2">
        <f>H206+H215+H223+H231+H239+H247</f>
        <v>16811.599999999999</v>
      </c>
      <c r="I198" s="2"/>
      <c r="J198" s="2"/>
      <c r="K198" s="170"/>
    </row>
    <row r="199" spans="1:11" ht="16.5" thickBot="1">
      <c r="A199" s="83"/>
      <c r="B199" s="60"/>
      <c r="C199" s="69"/>
      <c r="D199" s="3" t="s">
        <v>445</v>
      </c>
      <c r="E199" s="15"/>
      <c r="F199" s="14"/>
      <c r="G199" s="15"/>
      <c r="H199" s="14"/>
      <c r="I199" s="15"/>
      <c r="J199" s="14"/>
      <c r="K199" s="171"/>
    </row>
    <row r="200" spans="1:11" ht="28.5" customHeight="1" thickBot="1">
      <c r="A200" s="3" t="s">
        <v>222</v>
      </c>
      <c r="B200" s="150" t="s">
        <v>226</v>
      </c>
      <c r="C200" s="151"/>
      <c r="D200" s="151"/>
      <c r="E200" s="151"/>
      <c r="F200" s="151"/>
      <c r="G200" s="151"/>
      <c r="H200" s="151"/>
      <c r="I200" s="151"/>
      <c r="J200" s="151"/>
      <c r="K200" s="152"/>
    </row>
    <row r="201" spans="1:11" ht="15.75">
      <c r="A201" s="165"/>
      <c r="B201" s="77"/>
      <c r="C201" s="167"/>
      <c r="D201" s="94" t="s">
        <v>446</v>
      </c>
      <c r="E201" s="148">
        <f>E203+E204+E205+E206</f>
        <v>1822.6</v>
      </c>
      <c r="F201" s="148"/>
      <c r="G201" s="148"/>
      <c r="H201" s="148">
        <f>H203+H204+H205+H206</f>
        <v>1822.6</v>
      </c>
      <c r="I201" s="148"/>
      <c r="J201" s="148"/>
      <c r="K201" s="143" t="s">
        <v>34</v>
      </c>
    </row>
    <row r="202" spans="1:11" ht="16.5" thickBot="1">
      <c r="A202" s="166"/>
      <c r="B202" s="78" t="s">
        <v>223</v>
      </c>
      <c r="C202" s="168"/>
      <c r="D202" s="95" t="s">
        <v>26</v>
      </c>
      <c r="E202" s="149"/>
      <c r="F202" s="149"/>
      <c r="G202" s="149"/>
      <c r="H202" s="149"/>
      <c r="I202" s="149"/>
      <c r="J202" s="149"/>
      <c r="K202" s="144"/>
    </row>
    <row r="203" spans="1:11" ht="16.5" thickBot="1">
      <c r="A203" s="166"/>
      <c r="B203" s="78"/>
      <c r="C203" s="168"/>
      <c r="D203" s="95" t="s">
        <v>29</v>
      </c>
      <c r="E203" s="4">
        <v>258.5</v>
      </c>
      <c r="F203" s="4"/>
      <c r="G203" s="4"/>
      <c r="H203" s="4">
        <v>258.5</v>
      </c>
      <c r="I203" s="4"/>
      <c r="J203" s="4"/>
      <c r="K203" s="144"/>
    </row>
    <row r="204" spans="1:11" ht="16.5" thickBot="1">
      <c r="A204" s="166"/>
      <c r="B204" s="78"/>
      <c r="C204" s="168"/>
      <c r="D204" s="95" t="s">
        <v>30</v>
      </c>
      <c r="E204" s="4">
        <v>225</v>
      </c>
      <c r="F204" s="4"/>
      <c r="G204" s="4"/>
      <c r="H204" s="4">
        <v>225</v>
      </c>
      <c r="I204" s="4"/>
      <c r="J204" s="4"/>
      <c r="K204" s="144"/>
    </row>
    <row r="205" spans="1:11" ht="16.5" thickBot="1">
      <c r="A205" s="166"/>
      <c r="B205" s="78"/>
      <c r="C205" s="168"/>
      <c r="D205" s="95" t="s">
        <v>32</v>
      </c>
      <c r="E205" s="4">
        <f>H205</f>
        <v>475</v>
      </c>
      <c r="F205" s="4"/>
      <c r="G205" s="4"/>
      <c r="H205" s="4">
        <v>475</v>
      </c>
      <c r="I205" s="4"/>
      <c r="J205" s="4"/>
      <c r="K205" s="144"/>
    </row>
    <row r="206" spans="1:11" ht="16.5" thickBot="1">
      <c r="A206" s="166"/>
      <c r="B206" s="78"/>
      <c r="C206" s="168"/>
      <c r="D206" s="95" t="s">
        <v>331</v>
      </c>
      <c r="E206" s="4">
        <f>H206</f>
        <v>864.1</v>
      </c>
      <c r="F206" s="4"/>
      <c r="G206" s="4"/>
      <c r="H206" s="4">
        <v>864.1</v>
      </c>
      <c r="I206" s="4"/>
      <c r="J206" s="4"/>
      <c r="K206" s="159"/>
    </row>
    <row r="207" spans="1:11" ht="16.5" thickBot="1">
      <c r="A207" s="76"/>
      <c r="B207" s="81"/>
      <c r="C207" s="72"/>
      <c r="D207" s="7" t="s">
        <v>445</v>
      </c>
      <c r="E207" s="15"/>
      <c r="F207" s="14"/>
      <c r="G207" s="15"/>
      <c r="H207" s="14"/>
      <c r="I207" s="15"/>
      <c r="J207" s="14"/>
      <c r="K207" s="95"/>
    </row>
    <row r="208" spans="1:11" ht="30.75" customHeight="1" thickBot="1">
      <c r="A208" s="3" t="s">
        <v>238</v>
      </c>
      <c r="B208" s="150" t="s">
        <v>323</v>
      </c>
      <c r="C208" s="151"/>
      <c r="D208" s="151"/>
      <c r="E208" s="151"/>
      <c r="F208" s="151"/>
      <c r="G208" s="151"/>
      <c r="H208" s="151"/>
      <c r="I208" s="151"/>
      <c r="J208" s="151"/>
      <c r="K208" s="152"/>
    </row>
    <row r="209" spans="1:11" ht="15.75" customHeight="1">
      <c r="A209" s="165"/>
      <c r="B209" s="77"/>
      <c r="C209" s="167"/>
      <c r="D209" s="94" t="s">
        <v>446</v>
      </c>
      <c r="E209" s="148">
        <f>E211+E212+E214+E215</f>
        <v>294</v>
      </c>
      <c r="F209" s="148"/>
      <c r="G209" s="148"/>
      <c r="H209" s="148">
        <f>H211+H212+H214+H215</f>
        <v>294</v>
      </c>
      <c r="I209" s="148"/>
      <c r="J209" s="148"/>
      <c r="K209" s="133" t="s">
        <v>34</v>
      </c>
    </row>
    <row r="210" spans="1:11" ht="16.5" thickBot="1">
      <c r="A210" s="166"/>
      <c r="B210" s="78" t="s">
        <v>239</v>
      </c>
      <c r="C210" s="168"/>
      <c r="D210" s="95" t="s">
        <v>26</v>
      </c>
      <c r="E210" s="149"/>
      <c r="F210" s="149"/>
      <c r="G210" s="149"/>
      <c r="H210" s="149"/>
      <c r="I210" s="149"/>
      <c r="J210" s="149"/>
      <c r="K210" s="134"/>
    </row>
    <row r="211" spans="1:11" ht="16.5" thickBot="1">
      <c r="A211" s="166"/>
      <c r="B211" s="78"/>
      <c r="C211" s="168"/>
      <c r="D211" s="95" t="s">
        <v>29</v>
      </c>
      <c r="E211" s="4">
        <v>50</v>
      </c>
      <c r="F211" s="4"/>
      <c r="G211" s="4"/>
      <c r="H211" s="4">
        <v>50</v>
      </c>
      <c r="I211" s="4"/>
      <c r="J211" s="4"/>
      <c r="K211" s="134"/>
    </row>
    <row r="212" spans="1:11" ht="16.5" thickBot="1">
      <c r="A212" s="166"/>
      <c r="B212" s="78"/>
      <c r="C212" s="168"/>
      <c r="D212" s="95" t="s">
        <v>30</v>
      </c>
      <c r="E212" s="4">
        <f>60+44</f>
        <v>104</v>
      </c>
      <c r="F212" s="4"/>
      <c r="G212" s="4"/>
      <c r="H212" s="4">
        <f>60+44</f>
        <v>104</v>
      </c>
      <c r="I212" s="4"/>
      <c r="J212" s="4"/>
      <c r="K212" s="134"/>
    </row>
    <row r="213" spans="1:11" ht="48" thickBot="1">
      <c r="A213" s="166"/>
      <c r="B213" s="78"/>
      <c r="C213" s="168"/>
      <c r="D213" s="95" t="s">
        <v>336</v>
      </c>
      <c r="E213" s="4">
        <v>44</v>
      </c>
      <c r="F213" s="4"/>
      <c r="G213" s="4"/>
      <c r="H213" s="4">
        <v>44</v>
      </c>
      <c r="I213" s="4"/>
      <c r="J213" s="4"/>
      <c r="K213" s="134"/>
    </row>
    <row r="214" spans="1:11" ht="16.5" thickBot="1">
      <c r="A214" s="166"/>
      <c r="B214" s="78"/>
      <c r="C214" s="168"/>
      <c r="D214" s="95" t="s">
        <v>32</v>
      </c>
      <c r="E214" s="4">
        <v>70</v>
      </c>
      <c r="F214" s="4"/>
      <c r="G214" s="4"/>
      <c r="H214" s="4">
        <v>70</v>
      </c>
      <c r="I214" s="4"/>
      <c r="J214" s="4"/>
      <c r="K214" s="134"/>
    </row>
    <row r="215" spans="1:11" ht="16.5" thickBot="1">
      <c r="A215" s="166"/>
      <c r="B215" s="78"/>
      <c r="C215" s="168"/>
      <c r="D215" s="95" t="s">
        <v>331</v>
      </c>
      <c r="E215" s="4">
        <v>70</v>
      </c>
      <c r="F215" s="4"/>
      <c r="G215" s="4"/>
      <c r="H215" s="4">
        <v>70</v>
      </c>
      <c r="I215" s="4"/>
      <c r="J215" s="4"/>
      <c r="K215" s="134"/>
    </row>
    <row r="216" spans="1:11" ht="16.5" thickBot="1">
      <c r="A216" s="76"/>
      <c r="B216" s="81"/>
      <c r="C216" s="72"/>
      <c r="D216" s="7" t="s">
        <v>445</v>
      </c>
      <c r="E216" s="15"/>
      <c r="F216" s="14"/>
      <c r="G216" s="15"/>
      <c r="H216" s="14"/>
      <c r="I216" s="15"/>
      <c r="J216" s="14"/>
      <c r="K216" s="135"/>
    </row>
    <row r="217" spans="1:11" ht="35.25" customHeight="1" thickBot="1">
      <c r="A217" s="3" t="s">
        <v>268</v>
      </c>
      <c r="B217" s="150" t="s">
        <v>274</v>
      </c>
      <c r="C217" s="151"/>
      <c r="D217" s="151"/>
      <c r="E217" s="151"/>
      <c r="F217" s="151"/>
      <c r="G217" s="151"/>
      <c r="H217" s="151"/>
      <c r="I217" s="151"/>
      <c r="J217" s="151"/>
      <c r="K217" s="152"/>
    </row>
    <row r="218" spans="1:11" ht="15.75" customHeight="1">
      <c r="A218" s="165"/>
      <c r="B218" s="77"/>
      <c r="C218" s="167"/>
      <c r="D218" s="94" t="s">
        <v>446</v>
      </c>
      <c r="E218" s="148">
        <f>E220+E221+E222+E223</f>
        <v>210</v>
      </c>
      <c r="F218" s="148"/>
      <c r="G218" s="148"/>
      <c r="H218" s="148">
        <f>H220+H221+H222+H223</f>
        <v>210</v>
      </c>
      <c r="I218" s="148"/>
      <c r="J218" s="148"/>
      <c r="K218" s="133" t="s">
        <v>34</v>
      </c>
    </row>
    <row r="219" spans="1:11" ht="16.5" thickBot="1">
      <c r="A219" s="166"/>
      <c r="B219" s="78" t="s">
        <v>269</v>
      </c>
      <c r="C219" s="168"/>
      <c r="D219" s="95" t="s">
        <v>26</v>
      </c>
      <c r="E219" s="149"/>
      <c r="F219" s="149"/>
      <c r="G219" s="149"/>
      <c r="H219" s="149"/>
      <c r="I219" s="149"/>
      <c r="J219" s="149"/>
      <c r="K219" s="134"/>
    </row>
    <row r="220" spans="1:11" ht="16.5" thickBot="1">
      <c r="A220" s="166"/>
      <c r="B220" s="78"/>
      <c r="C220" s="168"/>
      <c r="D220" s="95" t="s">
        <v>29</v>
      </c>
      <c r="E220" s="4">
        <v>40</v>
      </c>
      <c r="F220" s="4"/>
      <c r="G220" s="4"/>
      <c r="H220" s="4">
        <v>40</v>
      </c>
      <c r="I220" s="4"/>
      <c r="J220" s="4"/>
      <c r="K220" s="134"/>
    </row>
    <row r="221" spans="1:11" ht="16.5" thickBot="1">
      <c r="A221" s="166"/>
      <c r="B221" s="78"/>
      <c r="C221" s="168"/>
      <c r="D221" s="95" t="s">
        <v>30</v>
      </c>
      <c r="E221" s="4">
        <v>50</v>
      </c>
      <c r="F221" s="4"/>
      <c r="G221" s="4"/>
      <c r="H221" s="4">
        <v>50</v>
      </c>
      <c r="I221" s="4"/>
      <c r="J221" s="4"/>
      <c r="K221" s="134"/>
    </row>
    <row r="222" spans="1:11" ht="16.5" thickBot="1">
      <c r="A222" s="166"/>
      <c r="B222" s="78"/>
      <c r="C222" s="168"/>
      <c r="D222" s="95" t="s">
        <v>32</v>
      </c>
      <c r="E222" s="4">
        <v>60</v>
      </c>
      <c r="F222" s="4"/>
      <c r="G222" s="4"/>
      <c r="H222" s="4">
        <v>60</v>
      </c>
      <c r="I222" s="4"/>
      <c r="J222" s="4"/>
      <c r="K222" s="134"/>
    </row>
    <row r="223" spans="1:11" ht="16.5" thickBot="1">
      <c r="A223" s="166"/>
      <c r="B223" s="78"/>
      <c r="C223" s="168"/>
      <c r="D223" s="95" t="s">
        <v>331</v>
      </c>
      <c r="E223" s="4">
        <v>60</v>
      </c>
      <c r="F223" s="4"/>
      <c r="G223" s="4"/>
      <c r="H223" s="4">
        <v>60</v>
      </c>
      <c r="I223" s="4"/>
      <c r="J223" s="4"/>
      <c r="K223" s="134"/>
    </row>
    <row r="224" spans="1:11" ht="16.5" thickBot="1">
      <c r="A224" s="76"/>
      <c r="B224" s="81"/>
      <c r="C224" s="72"/>
      <c r="D224" s="7" t="s">
        <v>445</v>
      </c>
      <c r="E224" s="15"/>
      <c r="F224" s="14"/>
      <c r="G224" s="15"/>
      <c r="H224" s="14"/>
      <c r="I224" s="15"/>
      <c r="J224" s="14"/>
      <c r="K224" s="135"/>
    </row>
    <row r="225" spans="1:11" ht="27.75" customHeight="1" thickBot="1">
      <c r="A225" s="3" t="s">
        <v>279</v>
      </c>
      <c r="B225" s="150" t="s">
        <v>283</v>
      </c>
      <c r="C225" s="151"/>
      <c r="D225" s="151"/>
      <c r="E225" s="151"/>
      <c r="F225" s="151"/>
      <c r="G225" s="151"/>
      <c r="H225" s="151"/>
      <c r="I225" s="151"/>
      <c r="J225" s="151"/>
      <c r="K225" s="152"/>
    </row>
    <row r="226" spans="1:11" ht="15.75" customHeight="1">
      <c r="A226" s="165"/>
      <c r="B226" s="77"/>
      <c r="C226" s="167"/>
      <c r="D226" s="94" t="s">
        <v>446</v>
      </c>
      <c r="E226" s="148">
        <f>E228+E229+E230+E231</f>
        <v>8275.2000000000007</v>
      </c>
      <c r="F226" s="148"/>
      <c r="G226" s="148">
        <f>G231</f>
        <v>4678.6000000000004</v>
      </c>
      <c r="H226" s="148">
        <f>H228+H229+H230+H231</f>
        <v>3596.6</v>
      </c>
      <c r="I226" s="148"/>
      <c r="J226" s="148"/>
      <c r="K226" s="133" t="s">
        <v>34</v>
      </c>
    </row>
    <row r="227" spans="1:11" ht="16.5" thickBot="1">
      <c r="A227" s="166"/>
      <c r="B227" s="78" t="s">
        <v>280</v>
      </c>
      <c r="C227" s="168"/>
      <c r="D227" s="95" t="s">
        <v>26</v>
      </c>
      <c r="E227" s="149"/>
      <c r="F227" s="149"/>
      <c r="G227" s="149"/>
      <c r="H227" s="149"/>
      <c r="I227" s="149"/>
      <c r="J227" s="149"/>
      <c r="K227" s="134"/>
    </row>
    <row r="228" spans="1:11" ht="16.5" thickBot="1">
      <c r="A228" s="166"/>
      <c r="B228" s="78"/>
      <c r="C228" s="168"/>
      <c r="D228" s="95" t="s">
        <v>29</v>
      </c>
      <c r="E228" s="4">
        <v>266.5</v>
      </c>
      <c r="F228" s="4"/>
      <c r="G228" s="4"/>
      <c r="H228" s="4">
        <v>266.5</v>
      </c>
      <c r="I228" s="4"/>
      <c r="J228" s="4"/>
      <c r="K228" s="134"/>
    </row>
    <row r="229" spans="1:11" ht="16.5" thickBot="1">
      <c r="A229" s="166"/>
      <c r="B229" s="78"/>
      <c r="C229" s="168"/>
      <c r="D229" s="95" t="s">
        <v>30</v>
      </c>
      <c r="E229" s="4">
        <v>350</v>
      </c>
      <c r="F229" s="4"/>
      <c r="G229" s="4"/>
      <c r="H229" s="4">
        <v>350</v>
      </c>
      <c r="I229" s="4"/>
      <c r="J229" s="4"/>
      <c r="K229" s="134"/>
    </row>
    <row r="230" spans="1:11" ht="16.5" thickBot="1">
      <c r="A230" s="166"/>
      <c r="B230" s="78"/>
      <c r="C230" s="168"/>
      <c r="D230" s="95" t="s">
        <v>32</v>
      </c>
      <c r="E230" s="4">
        <f>H230</f>
        <v>1652.6</v>
      </c>
      <c r="F230" s="4"/>
      <c r="G230" s="4"/>
      <c r="H230" s="4">
        <v>1652.6</v>
      </c>
      <c r="I230" s="4"/>
      <c r="J230" s="4"/>
      <c r="K230" s="134"/>
    </row>
    <row r="231" spans="1:11" ht="16.5" thickBot="1">
      <c r="A231" s="166"/>
      <c r="B231" s="78"/>
      <c r="C231" s="168"/>
      <c r="D231" s="95" t="s">
        <v>331</v>
      </c>
      <c r="E231" s="4">
        <f>G231+H231</f>
        <v>6006.1</v>
      </c>
      <c r="F231" s="4"/>
      <c r="G231" s="4">
        <v>4678.6000000000004</v>
      </c>
      <c r="H231" s="4">
        <v>1327.5</v>
      </c>
      <c r="I231" s="4"/>
      <c r="J231" s="4"/>
      <c r="K231" s="134"/>
    </row>
    <row r="232" spans="1:11" ht="16.5" thickBot="1">
      <c r="A232" s="76"/>
      <c r="B232" s="81"/>
      <c r="C232" s="72"/>
      <c r="D232" s="7" t="s">
        <v>445</v>
      </c>
      <c r="E232" s="15"/>
      <c r="F232" s="14"/>
      <c r="G232" s="15"/>
      <c r="H232" s="14"/>
      <c r="I232" s="15"/>
      <c r="J232" s="14"/>
      <c r="K232" s="135"/>
    </row>
    <row r="233" spans="1:11" ht="28.5" customHeight="1" thickBot="1">
      <c r="A233" s="3" t="s">
        <v>287</v>
      </c>
      <c r="B233" s="150" t="s">
        <v>293</v>
      </c>
      <c r="C233" s="151"/>
      <c r="D233" s="151"/>
      <c r="E233" s="151"/>
      <c r="F233" s="151"/>
      <c r="G233" s="151"/>
      <c r="H233" s="151"/>
      <c r="I233" s="151"/>
      <c r="J233" s="151"/>
      <c r="K233" s="152"/>
    </row>
    <row r="234" spans="1:11" ht="15.75" customHeight="1">
      <c r="A234" s="165"/>
      <c r="B234" s="77"/>
      <c r="C234" s="167"/>
      <c r="D234" s="94" t="s">
        <v>446</v>
      </c>
      <c r="E234" s="148">
        <f>E236+E237+E238+E239</f>
        <v>235</v>
      </c>
      <c r="F234" s="148"/>
      <c r="G234" s="148"/>
      <c r="H234" s="148">
        <f>H236+H237+H238+H239</f>
        <v>235</v>
      </c>
      <c r="I234" s="148"/>
      <c r="J234" s="148"/>
      <c r="K234" s="133" t="s">
        <v>34</v>
      </c>
    </row>
    <row r="235" spans="1:11" ht="16.5" thickBot="1">
      <c r="A235" s="166"/>
      <c r="B235" s="78" t="s">
        <v>288</v>
      </c>
      <c r="C235" s="168"/>
      <c r="D235" s="95" t="s">
        <v>26</v>
      </c>
      <c r="E235" s="149"/>
      <c r="F235" s="149"/>
      <c r="G235" s="149"/>
      <c r="H235" s="149"/>
      <c r="I235" s="149"/>
      <c r="J235" s="149"/>
      <c r="K235" s="134"/>
    </row>
    <row r="236" spans="1:11" ht="16.5" thickBot="1">
      <c r="A236" s="166"/>
      <c r="B236" s="78"/>
      <c r="C236" s="168"/>
      <c r="D236" s="95" t="s">
        <v>29</v>
      </c>
      <c r="E236" s="4">
        <v>40</v>
      </c>
      <c r="F236" s="4"/>
      <c r="G236" s="4"/>
      <c r="H236" s="4">
        <v>40</v>
      </c>
      <c r="I236" s="4"/>
      <c r="J236" s="4"/>
      <c r="K236" s="134"/>
    </row>
    <row r="237" spans="1:11" ht="16.5" thickBot="1">
      <c r="A237" s="166"/>
      <c r="B237" s="78"/>
      <c r="C237" s="168"/>
      <c r="D237" s="95" t="s">
        <v>30</v>
      </c>
      <c r="E237" s="4">
        <v>55</v>
      </c>
      <c r="F237" s="4"/>
      <c r="G237" s="4"/>
      <c r="H237" s="4">
        <v>55</v>
      </c>
      <c r="I237" s="4"/>
      <c r="J237" s="4"/>
      <c r="K237" s="134"/>
    </row>
    <row r="238" spans="1:11" ht="16.5" thickBot="1">
      <c r="A238" s="166"/>
      <c r="B238" s="78"/>
      <c r="C238" s="168"/>
      <c r="D238" s="95" t="s">
        <v>32</v>
      </c>
      <c r="E238" s="4">
        <v>70</v>
      </c>
      <c r="F238" s="4"/>
      <c r="G238" s="4"/>
      <c r="H238" s="4">
        <v>70</v>
      </c>
      <c r="I238" s="4"/>
      <c r="J238" s="4"/>
      <c r="K238" s="134"/>
    </row>
    <row r="239" spans="1:11" ht="16.5" thickBot="1">
      <c r="A239" s="166"/>
      <c r="B239" s="78"/>
      <c r="C239" s="168"/>
      <c r="D239" s="95" t="s">
        <v>331</v>
      </c>
      <c r="E239" s="4">
        <v>70</v>
      </c>
      <c r="F239" s="4"/>
      <c r="G239" s="4"/>
      <c r="H239" s="4">
        <v>70</v>
      </c>
      <c r="I239" s="4"/>
      <c r="J239" s="4"/>
      <c r="K239" s="134"/>
    </row>
    <row r="240" spans="1:11" ht="16.5" thickBot="1">
      <c r="A240" s="76"/>
      <c r="B240" s="81"/>
      <c r="C240" s="72"/>
      <c r="D240" s="7" t="s">
        <v>445</v>
      </c>
      <c r="E240" s="15"/>
      <c r="F240" s="14"/>
      <c r="G240" s="15"/>
      <c r="H240" s="14"/>
      <c r="I240" s="15"/>
      <c r="J240" s="14"/>
      <c r="K240" s="135"/>
    </row>
    <row r="241" spans="1:11" ht="28.5" customHeight="1" thickBot="1">
      <c r="A241" s="3" t="s">
        <v>297</v>
      </c>
      <c r="B241" s="150" t="s">
        <v>135</v>
      </c>
      <c r="C241" s="151"/>
      <c r="D241" s="151"/>
      <c r="E241" s="151"/>
      <c r="F241" s="151"/>
      <c r="G241" s="151"/>
      <c r="H241" s="151"/>
      <c r="I241" s="151"/>
      <c r="J241" s="151"/>
      <c r="K241" s="152"/>
    </row>
    <row r="242" spans="1:11" ht="15.75" customHeight="1">
      <c r="A242" s="77"/>
      <c r="B242" s="77" t="s">
        <v>298</v>
      </c>
      <c r="C242" s="93"/>
      <c r="D242" s="93" t="s">
        <v>446</v>
      </c>
      <c r="E242" s="148">
        <f>E244+E245+E247+E246</f>
        <v>55675</v>
      </c>
      <c r="F242" s="148"/>
      <c r="G242" s="148"/>
      <c r="H242" s="148">
        <f>H244+H245+H247+H246</f>
        <v>55675</v>
      </c>
      <c r="I242" s="148"/>
      <c r="J242" s="148"/>
      <c r="K242" s="133" t="s">
        <v>34</v>
      </c>
    </row>
    <row r="243" spans="1:11" ht="16.5" thickBot="1">
      <c r="A243" s="78"/>
      <c r="B243" s="78"/>
      <c r="C243" s="94"/>
      <c r="D243" s="95" t="s">
        <v>26</v>
      </c>
      <c r="E243" s="149"/>
      <c r="F243" s="149"/>
      <c r="G243" s="149"/>
      <c r="H243" s="149"/>
      <c r="I243" s="149"/>
      <c r="J243" s="149"/>
      <c r="K243" s="134"/>
    </row>
    <row r="244" spans="1:11" ht="16.5" thickBot="1">
      <c r="A244" s="78"/>
      <c r="B244" s="78"/>
      <c r="C244" s="94"/>
      <c r="D244" s="95" t="s">
        <v>29</v>
      </c>
      <c r="E244" s="4">
        <f>F244+G244+H244+I244+J244</f>
        <v>12935</v>
      </c>
      <c r="F244" s="4"/>
      <c r="G244" s="4"/>
      <c r="H244" s="4">
        <v>12935</v>
      </c>
      <c r="I244" s="4"/>
      <c r="J244" s="4"/>
      <c r="K244" s="134"/>
    </row>
    <row r="245" spans="1:11" ht="16.5" thickBot="1">
      <c r="A245" s="78"/>
      <c r="B245" s="78"/>
      <c r="C245" s="94"/>
      <c r="D245" s="95" t="s">
        <v>30</v>
      </c>
      <c r="E245" s="4">
        <f t="shared" ref="E245:E247" si="17">F245+G245+H245+I245+J245</f>
        <v>13900</v>
      </c>
      <c r="F245" s="4"/>
      <c r="G245" s="4"/>
      <c r="H245" s="4">
        <v>13900</v>
      </c>
      <c r="I245" s="4"/>
      <c r="J245" s="4"/>
      <c r="K245" s="134"/>
    </row>
    <row r="246" spans="1:11" ht="16.5" thickBot="1">
      <c r="A246" s="78"/>
      <c r="B246" s="78"/>
      <c r="C246" s="94"/>
      <c r="D246" s="95" t="s">
        <v>32</v>
      </c>
      <c r="E246" s="4">
        <f t="shared" ref="E246" si="18">F246+G246+H246+I246+J246</f>
        <v>14420</v>
      </c>
      <c r="F246" s="4"/>
      <c r="G246" s="4"/>
      <c r="H246" s="4">
        <v>14420</v>
      </c>
      <c r="I246" s="4"/>
      <c r="J246" s="4"/>
      <c r="K246" s="134"/>
    </row>
    <row r="247" spans="1:11" ht="16.5" thickBot="1">
      <c r="A247" s="78"/>
      <c r="B247" s="78"/>
      <c r="C247" s="94"/>
      <c r="D247" s="95" t="s">
        <v>331</v>
      </c>
      <c r="E247" s="4">
        <f t="shared" si="17"/>
        <v>14420</v>
      </c>
      <c r="F247" s="4"/>
      <c r="G247" s="4"/>
      <c r="H247" s="4">
        <v>14420</v>
      </c>
      <c r="I247" s="4"/>
      <c r="J247" s="4"/>
      <c r="K247" s="134"/>
    </row>
    <row r="248" spans="1:11" ht="16.5" thickBot="1">
      <c r="A248" s="81"/>
      <c r="B248" s="81"/>
      <c r="C248" s="95"/>
      <c r="D248" s="7" t="s">
        <v>445</v>
      </c>
      <c r="E248" s="15"/>
      <c r="F248" s="14"/>
      <c r="G248" s="15"/>
      <c r="H248" s="14"/>
      <c r="I248" s="15"/>
      <c r="J248" s="14"/>
      <c r="K248" s="135"/>
    </row>
    <row r="249" spans="1:11" ht="16.5" thickBot="1">
      <c r="A249" s="60" t="s">
        <v>375</v>
      </c>
      <c r="B249" s="209" t="s">
        <v>365</v>
      </c>
      <c r="C249" s="210"/>
      <c r="D249" s="210"/>
      <c r="E249" s="210"/>
      <c r="F249" s="210"/>
      <c r="G249" s="210"/>
      <c r="H249" s="210"/>
      <c r="I249" s="210"/>
      <c r="J249" s="210"/>
      <c r="K249" s="211"/>
    </row>
    <row r="250" spans="1:11" ht="15.75" customHeight="1">
      <c r="A250" s="181"/>
      <c r="B250" s="131" t="s">
        <v>384</v>
      </c>
      <c r="C250" s="183"/>
      <c r="D250" s="86" t="s">
        <v>446</v>
      </c>
      <c r="E250" s="160">
        <f>E258</f>
        <v>20976.419950000003</v>
      </c>
      <c r="F250" s="160"/>
      <c r="G250" s="160"/>
      <c r="H250" s="160">
        <f>H258</f>
        <v>20976.419950000003</v>
      </c>
      <c r="I250" s="87"/>
      <c r="J250" s="160"/>
      <c r="K250" s="169" t="s">
        <v>374</v>
      </c>
    </row>
    <row r="251" spans="1:11" ht="16.5" thickBot="1">
      <c r="A251" s="182"/>
      <c r="B251" s="132"/>
      <c r="C251" s="184"/>
      <c r="D251" s="82" t="s">
        <v>26</v>
      </c>
      <c r="E251" s="161"/>
      <c r="F251" s="161"/>
      <c r="G251" s="161"/>
      <c r="H251" s="161"/>
      <c r="I251" s="88"/>
      <c r="J251" s="161"/>
      <c r="K251" s="170"/>
    </row>
    <row r="252" spans="1:11" ht="16.5" thickBot="1">
      <c r="A252" s="182"/>
      <c r="B252" s="84"/>
      <c r="C252" s="184"/>
      <c r="D252" s="82" t="s">
        <v>29</v>
      </c>
      <c r="E252" s="2"/>
      <c r="F252" s="2"/>
      <c r="G252" s="2"/>
      <c r="H252" s="2"/>
      <c r="I252" s="2"/>
      <c r="J252" s="2"/>
      <c r="K252" s="170"/>
    </row>
    <row r="253" spans="1:11" ht="16.5" thickBot="1">
      <c r="A253" s="182"/>
      <c r="B253" s="84"/>
      <c r="C253" s="184"/>
      <c r="D253" s="82" t="s">
        <v>30</v>
      </c>
      <c r="E253" s="2">
        <f>E261</f>
        <v>1586.7</v>
      </c>
      <c r="F253" s="2"/>
      <c r="G253" s="2"/>
      <c r="H253" s="2">
        <f>H261</f>
        <v>1586.7</v>
      </c>
      <c r="I253" s="2"/>
      <c r="J253" s="2"/>
      <c r="K253" s="170"/>
    </row>
    <row r="254" spans="1:11" ht="16.5" thickBot="1">
      <c r="A254" s="182"/>
      <c r="B254" s="84"/>
      <c r="C254" s="184"/>
      <c r="D254" s="82" t="s">
        <v>31</v>
      </c>
      <c r="E254" s="2">
        <f t="shared" ref="E254" si="19">E262</f>
        <v>9405.1</v>
      </c>
      <c r="F254" s="2"/>
      <c r="G254" s="2"/>
      <c r="H254" s="2">
        <f t="shared" ref="H254" si="20">H262</f>
        <v>9405.1</v>
      </c>
      <c r="I254" s="2"/>
      <c r="J254" s="2"/>
      <c r="K254" s="170"/>
    </row>
    <row r="255" spans="1:11" ht="16.5" thickBot="1">
      <c r="A255" s="182"/>
      <c r="B255" s="84"/>
      <c r="C255" s="184"/>
      <c r="D255" s="82" t="s">
        <v>329</v>
      </c>
      <c r="E255" s="2">
        <f>'подпрограммы учреждений'!E1296</f>
        <v>9984.6199500000002</v>
      </c>
      <c r="F255" s="2"/>
      <c r="G255" s="2"/>
      <c r="H255" s="2">
        <f>'подпрограммы учреждений'!H1296</f>
        <v>9984.6199500000002</v>
      </c>
      <c r="I255" s="2"/>
      <c r="J255" s="2"/>
      <c r="K255" s="170"/>
    </row>
    <row r="256" spans="1:11" ht="16.5" thickBot="1">
      <c r="A256" s="83"/>
      <c r="B256" s="60"/>
      <c r="C256" s="69"/>
      <c r="D256" s="3" t="s">
        <v>445</v>
      </c>
      <c r="E256" s="15"/>
      <c r="F256" s="14"/>
      <c r="G256" s="15"/>
      <c r="H256" s="14"/>
      <c r="I256" s="15"/>
      <c r="J256" s="14"/>
      <c r="K256" s="171"/>
    </row>
    <row r="257" spans="1:11" ht="16.5" thickBot="1">
      <c r="A257" s="3" t="s">
        <v>385</v>
      </c>
      <c r="B257" s="150" t="s">
        <v>366</v>
      </c>
      <c r="C257" s="151"/>
      <c r="D257" s="151"/>
      <c r="E257" s="151"/>
      <c r="F257" s="151"/>
      <c r="G257" s="151"/>
      <c r="H257" s="151"/>
      <c r="I257" s="151"/>
      <c r="J257" s="151"/>
      <c r="K257" s="152"/>
    </row>
    <row r="258" spans="1:11" ht="15.75" customHeight="1">
      <c r="A258" s="165"/>
      <c r="B258" s="94"/>
      <c r="C258" s="143"/>
      <c r="D258" s="94" t="s">
        <v>446</v>
      </c>
      <c r="E258" s="148">
        <f>E260+E261+E262+E263</f>
        <v>20976.419950000003</v>
      </c>
      <c r="F258" s="148"/>
      <c r="G258" s="148"/>
      <c r="H258" s="148">
        <f>H260+H261+H262+H263</f>
        <v>20976.419950000003</v>
      </c>
      <c r="I258" s="148"/>
      <c r="J258" s="148"/>
      <c r="K258" s="143" t="s">
        <v>374</v>
      </c>
    </row>
    <row r="259" spans="1:11" ht="16.5" thickBot="1">
      <c r="A259" s="166"/>
      <c r="B259" s="94" t="s">
        <v>386</v>
      </c>
      <c r="C259" s="144"/>
      <c r="D259" s="95" t="s">
        <v>26</v>
      </c>
      <c r="E259" s="149"/>
      <c r="F259" s="149"/>
      <c r="G259" s="149"/>
      <c r="H259" s="149"/>
      <c r="I259" s="149"/>
      <c r="J259" s="149"/>
      <c r="K259" s="144"/>
    </row>
    <row r="260" spans="1:11" ht="16.5" thickBot="1">
      <c r="A260" s="166"/>
      <c r="B260" s="94"/>
      <c r="C260" s="144"/>
      <c r="D260" s="95" t="s">
        <v>29</v>
      </c>
      <c r="E260" s="4"/>
      <c r="F260" s="4"/>
      <c r="G260" s="4"/>
      <c r="H260" s="4"/>
      <c r="I260" s="4"/>
      <c r="J260" s="4"/>
      <c r="K260" s="144"/>
    </row>
    <row r="261" spans="1:11" ht="16.5" thickBot="1">
      <c r="A261" s="166"/>
      <c r="B261" s="94"/>
      <c r="C261" s="144"/>
      <c r="D261" s="95" t="s">
        <v>30</v>
      </c>
      <c r="E261" s="4">
        <f>H261</f>
        <v>1586.7</v>
      </c>
      <c r="F261" s="4"/>
      <c r="G261" s="4"/>
      <c r="H261" s="4">
        <v>1586.7</v>
      </c>
      <c r="I261" s="4"/>
      <c r="J261" s="4"/>
      <c r="K261" s="144"/>
    </row>
    <row r="262" spans="1:11" ht="16.5" thickBot="1">
      <c r="A262" s="166"/>
      <c r="B262" s="94"/>
      <c r="C262" s="144"/>
      <c r="D262" s="95" t="s">
        <v>32</v>
      </c>
      <c r="E262" s="4">
        <f t="shared" ref="E262" si="21">H262</f>
        <v>9405.1</v>
      </c>
      <c r="F262" s="4"/>
      <c r="G262" s="4"/>
      <c r="H262" s="4">
        <v>9405.1</v>
      </c>
      <c r="I262" s="4"/>
      <c r="J262" s="4"/>
      <c r="K262" s="144"/>
    </row>
    <row r="263" spans="1:11" ht="16.5" thickBot="1">
      <c r="A263" s="166"/>
      <c r="B263" s="94"/>
      <c r="C263" s="144"/>
      <c r="D263" s="95" t="s">
        <v>331</v>
      </c>
      <c r="E263" s="4">
        <f>'подпрограммы учреждений'!E1304</f>
        <v>9984.6199500000002</v>
      </c>
      <c r="F263" s="4"/>
      <c r="G263" s="4"/>
      <c r="H263" s="4">
        <f>'подпрограммы учреждений'!H1304</f>
        <v>9984.6199500000002</v>
      </c>
      <c r="I263" s="4"/>
      <c r="J263" s="4"/>
      <c r="K263" s="159"/>
    </row>
    <row r="264" spans="1:11" ht="16.5" thickBot="1">
      <c r="A264" s="61"/>
      <c r="B264" s="94"/>
      <c r="C264" s="78"/>
      <c r="D264" s="7" t="s">
        <v>445</v>
      </c>
      <c r="E264" s="15"/>
      <c r="F264" s="14"/>
      <c r="G264" s="15"/>
      <c r="H264" s="14"/>
      <c r="I264" s="15"/>
      <c r="J264" s="14"/>
      <c r="K264" s="78"/>
    </row>
    <row r="265" spans="1:11" ht="15.75" customHeight="1">
      <c r="A265" s="172" t="s">
        <v>35</v>
      </c>
      <c r="B265" s="173"/>
      <c r="C265" s="139"/>
      <c r="D265" s="85" t="s">
        <v>446</v>
      </c>
      <c r="E265" s="160">
        <f>E16+E120+E193+E250</f>
        <v>243008.25195000001</v>
      </c>
      <c r="F265" s="160"/>
      <c r="G265" s="160">
        <f>G16+G120+G193+G250</f>
        <v>19792.5</v>
      </c>
      <c r="H265" s="160">
        <f>H16+H120+H193+H250</f>
        <v>220334.25195000001</v>
      </c>
      <c r="I265" s="160">
        <f>I16+I120+I193+I250</f>
        <v>1849</v>
      </c>
      <c r="J265" s="160">
        <f>J16+J120+J193+J258</f>
        <v>1032.5</v>
      </c>
      <c r="K265" s="128"/>
    </row>
    <row r="266" spans="1:11" ht="16.5" thickBot="1">
      <c r="A266" s="174"/>
      <c r="B266" s="175"/>
      <c r="C266" s="140"/>
      <c r="D266" s="82" t="s">
        <v>26</v>
      </c>
      <c r="E266" s="161"/>
      <c r="F266" s="161"/>
      <c r="G266" s="161"/>
      <c r="H266" s="161"/>
      <c r="I266" s="161"/>
      <c r="J266" s="161"/>
      <c r="K266" s="129"/>
    </row>
    <row r="267" spans="1:11" ht="16.5" thickBot="1">
      <c r="A267" s="174"/>
      <c r="B267" s="175"/>
      <c r="C267" s="140"/>
      <c r="D267" s="82" t="s">
        <v>29</v>
      </c>
      <c r="E267" s="2">
        <f>E18+E122+E195+E252</f>
        <v>48898.600000000006</v>
      </c>
      <c r="F267" s="2"/>
      <c r="G267" s="2">
        <f>G18+G122+G195+G253</f>
        <v>5825.0999999999995</v>
      </c>
      <c r="H267" s="2">
        <f>H18+H122+H195+H252</f>
        <v>42474.5</v>
      </c>
      <c r="I267" s="2">
        <f>I18+I122+I195+I260</f>
        <v>428</v>
      </c>
      <c r="J267" s="2">
        <f>J18+J122+J195+J252</f>
        <v>171</v>
      </c>
      <c r="K267" s="129"/>
    </row>
    <row r="268" spans="1:11" ht="16.5" thickBot="1">
      <c r="A268" s="174"/>
      <c r="B268" s="175"/>
      <c r="C268" s="140"/>
      <c r="D268" s="82" t="s">
        <v>30</v>
      </c>
      <c r="E268" s="2">
        <f>E19+E123+E196+E253</f>
        <v>48877</v>
      </c>
      <c r="F268" s="2"/>
      <c r="G268" s="2">
        <f>G19+G123+G196+G254</f>
        <v>1463.7</v>
      </c>
      <c r="H268" s="2">
        <f>H19+H123+H196+H253</f>
        <v>46734.299999999996</v>
      </c>
      <c r="I268" s="2">
        <f>I19+I123+I196+I261</f>
        <v>447</v>
      </c>
      <c r="J268" s="2">
        <f>J19+J123+J196+J253</f>
        <v>232</v>
      </c>
      <c r="K268" s="129"/>
    </row>
    <row r="269" spans="1:11" ht="16.5" thickBot="1">
      <c r="A269" s="174"/>
      <c r="B269" s="175"/>
      <c r="C269" s="140"/>
      <c r="D269" s="82" t="s">
        <v>32</v>
      </c>
      <c r="E269" s="2">
        <f>E20+E124+E197+E254</f>
        <v>66954.845000000001</v>
      </c>
      <c r="F269" s="2"/>
      <c r="G269" s="2">
        <f>G20+G124+G197+G255</f>
        <v>229.2</v>
      </c>
      <c r="H269" s="2">
        <f>H20+H124+H197+H254</f>
        <v>65922.145000000004</v>
      </c>
      <c r="I269" s="2">
        <f>I20+I124+I197+I262</f>
        <v>487</v>
      </c>
      <c r="J269" s="2">
        <f>J20+J124+J197+J254</f>
        <v>316.5</v>
      </c>
      <c r="K269" s="129"/>
    </row>
    <row r="270" spans="1:11" ht="16.5" thickBot="1">
      <c r="A270" s="174"/>
      <c r="B270" s="175"/>
      <c r="C270" s="140"/>
      <c r="D270" s="82" t="s">
        <v>331</v>
      </c>
      <c r="E270" s="2">
        <f>E21+E125+E198+E255</f>
        <v>77523.406950000004</v>
      </c>
      <c r="F270" s="2"/>
      <c r="G270" s="2">
        <f>G21+G125+G198+G257</f>
        <v>11557.8</v>
      </c>
      <c r="H270" s="2">
        <f>H21+H125+H198+H255</f>
        <v>65165.606950000001</v>
      </c>
      <c r="I270" s="2">
        <f>I21+I125+I198+I263</f>
        <v>487</v>
      </c>
      <c r="J270" s="2">
        <f>J21+J125+J198+J255</f>
        <v>313</v>
      </c>
      <c r="K270" s="129"/>
    </row>
    <row r="271" spans="1:11" ht="16.5" thickBot="1">
      <c r="A271" s="176"/>
      <c r="B271" s="177"/>
      <c r="C271" s="141"/>
      <c r="D271" s="3" t="s">
        <v>445</v>
      </c>
      <c r="E271" s="70">
        <f>'подпрограммы учреждений'!E1375</f>
        <v>754.40000000000009</v>
      </c>
      <c r="F271" s="71"/>
      <c r="G271" s="70">
        <f>'подпрограммы учреждений'!G1375</f>
        <v>716.7</v>
      </c>
      <c r="H271" s="71">
        <f>'подпрограммы учреждений'!H1375</f>
        <v>37.700000000000003</v>
      </c>
      <c r="I271" s="70"/>
      <c r="J271" s="71"/>
      <c r="K271" s="130"/>
    </row>
  </sheetData>
  <mergeCells count="305">
    <mergeCell ref="B257:K257"/>
    <mergeCell ref="A258:A263"/>
    <mergeCell ref="C258:C263"/>
    <mergeCell ref="E258:E259"/>
    <mergeCell ref="F258:F259"/>
    <mergeCell ref="G258:G259"/>
    <mergeCell ref="H258:H259"/>
    <mergeCell ref="I258:I259"/>
    <mergeCell ref="J258:J259"/>
    <mergeCell ref="K258:K263"/>
    <mergeCell ref="B249:K249"/>
    <mergeCell ref="A250:A255"/>
    <mergeCell ref="B250:B251"/>
    <mergeCell ref="C250:C255"/>
    <mergeCell ref="E250:E251"/>
    <mergeCell ref="F250:F251"/>
    <mergeCell ref="G250:G251"/>
    <mergeCell ref="H250:H251"/>
    <mergeCell ref="J250:J251"/>
    <mergeCell ref="B184:K184"/>
    <mergeCell ref="G185:G186"/>
    <mergeCell ref="E185:E186"/>
    <mergeCell ref="J177:J178"/>
    <mergeCell ref="B175:K176"/>
    <mergeCell ref="A175:A176"/>
    <mergeCell ref="E177:E178"/>
    <mergeCell ref="F177:F178"/>
    <mergeCell ref="G177:G178"/>
    <mergeCell ref="H177:H178"/>
    <mergeCell ref="I177:I178"/>
    <mergeCell ref="A177:A183"/>
    <mergeCell ref="B177:B183"/>
    <mergeCell ref="C177:C183"/>
    <mergeCell ref="K177:K183"/>
    <mergeCell ref="A185:A191"/>
    <mergeCell ref="B185:B191"/>
    <mergeCell ref="C185:C191"/>
    <mergeCell ref="K185:K191"/>
    <mergeCell ref="I11:J11"/>
    <mergeCell ref="E37:E38"/>
    <mergeCell ref="F37:F38"/>
    <mergeCell ref="G37:G38"/>
    <mergeCell ref="H37:H38"/>
    <mergeCell ref="B36:K36"/>
    <mergeCell ref="J37:J38"/>
    <mergeCell ref="K37:K42"/>
    <mergeCell ref="K16:K21"/>
    <mergeCell ref="B23:K23"/>
    <mergeCell ref="C16:C22"/>
    <mergeCell ref="B16:B17"/>
    <mergeCell ref="C24:C33"/>
    <mergeCell ref="E24:E25"/>
    <mergeCell ref="F24:F25"/>
    <mergeCell ref="G24:G25"/>
    <mergeCell ref="H24:H25"/>
    <mergeCell ref="I24:I25"/>
    <mergeCell ref="C37:C42"/>
    <mergeCell ref="B79:K79"/>
    <mergeCell ref="A80:A85"/>
    <mergeCell ref="B80:B85"/>
    <mergeCell ref="C80:C85"/>
    <mergeCell ref="E80:E81"/>
    <mergeCell ref="F80:F81"/>
    <mergeCell ref="G80:G81"/>
    <mergeCell ref="H80:H81"/>
    <mergeCell ref="J80:J81"/>
    <mergeCell ref="K80:K85"/>
    <mergeCell ref="B87:K87"/>
    <mergeCell ref="A88:A93"/>
    <mergeCell ref="B88:B93"/>
    <mergeCell ref="C88:C93"/>
    <mergeCell ref="E88:E89"/>
    <mergeCell ref="F88:F89"/>
    <mergeCell ref="G88:G89"/>
    <mergeCell ref="H88:H89"/>
    <mergeCell ref="J88:J89"/>
    <mergeCell ref="K88:K93"/>
    <mergeCell ref="B95:K95"/>
    <mergeCell ref="A96:A101"/>
    <mergeCell ref="B96:B101"/>
    <mergeCell ref="C96:C101"/>
    <mergeCell ref="E96:E97"/>
    <mergeCell ref="F96:F97"/>
    <mergeCell ref="G96:G97"/>
    <mergeCell ref="H96:H97"/>
    <mergeCell ref="J96:J97"/>
    <mergeCell ref="K96:K101"/>
    <mergeCell ref="A112:A118"/>
    <mergeCell ref="B103:K103"/>
    <mergeCell ref="A104:A109"/>
    <mergeCell ref="B104:B109"/>
    <mergeCell ref="C104:C109"/>
    <mergeCell ref="E104:E105"/>
    <mergeCell ref="F104:F105"/>
    <mergeCell ref="G104:G105"/>
    <mergeCell ref="H104:H105"/>
    <mergeCell ref="J104:J105"/>
    <mergeCell ref="K104:K109"/>
    <mergeCell ref="B111:K111"/>
    <mergeCell ref="B112:B117"/>
    <mergeCell ref="C112:C117"/>
    <mergeCell ref="E112:E113"/>
    <mergeCell ref="F112:F113"/>
    <mergeCell ref="G112:G113"/>
    <mergeCell ref="H112:H113"/>
    <mergeCell ref="J112:J113"/>
    <mergeCell ref="K112:K117"/>
    <mergeCell ref="B119:K119"/>
    <mergeCell ref="A120:A125"/>
    <mergeCell ref="C120:C125"/>
    <mergeCell ref="E120:E121"/>
    <mergeCell ref="F120:F121"/>
    <mergeCell ref="G120:G121"/>
    <mergeCell ref="H120:H121"/>
    <mergeCell ref="J120:J121"/>
    <mergeCell ref="K120:K125"/>
    <mergeCell ref="B120:B126"/>
    <mergeCell ref="B127:K127"/>
    <mergeCell ref="A128:A133"/>
    <mergeCell ref="C128:C133"/>
    <mergeCell ref="E128:E129"/>
    <mergeCell ref="F128:F129"/>
    <mergeCell ref="G128:G129"/>
    <mergeCell ref="H128:H129"/>
    <mergeCell ref="I128:I129"/>
    <mergeCell ref="J128:J129"/>
    <mergeCell ref="K128:K133"/>
    <mergeCell ref="B135:K135"/>
    <mergeCell ref="A136:A141"/>
    <mergeCell ref="C136:C141"/>
    <mergeCell ref="E136:E137"/>
    <mergeCell ref="F136:F137"/>
    <mergeCell ref="G136:G137"/>
    <mergeCell ref="H136:H137"/>
    <mergeCell ref="I136:I137"/>
    <mergeCell ref="J136:J137"/>
    <mergeCell ref="K136:K141"/>
    <mergeCell ref="B136:B142"/>
    <mergeCell ref="B143:K143"/>
    <mergeCell ref="A144:A149"/>
    <mergeCell ref="C144:C149"/>
    <mergeCell ref="E144:E145"/>
    <mergeCell ref="F144:F145"/>
    <mergeCell ref="G144:G145"/>
    <mergeCell ref="H144:H145"/>
    <mergeCell ref="I144:I145"/>
    <mergeCell ref="J144:J145"/>
    <mergeCell ref="K144:K149"/>
    <mergeCell ref="B151:K151"/>
    <mergeCell ref="A152:A157"/>
    <mergeCell ref="C152:C157"/>
    <mergeCell ref="E152:E153"/>
    <mergeCell ref="F152:F153"/>
    <mergeCell ref="G152:G153"/>
    <mergeCell ref="H152:H153"/>
    <mergeCell ref="I152:I153"/>
    <mergeCell ref="J152:J153"/>
    <mergeCell ref="K152:K157"/>
    <mergeCell ref="B159:K159"/>
    <mergeCell ref="A160:A165"/>
    <mergeCell ref="C160:C165"/>
    <mergeCell ref="E160:E161"/>
    <mergeCell ref="F160:F161"/>
    <mergeCell ref="G160:G161"/>
    <mergeCell ref="H160:H161"/>
    <mergeCell ref="I160:I161"/>
    <mergeCell ref="J160:J161"/>
    <mergeCell ref="K160:K165"/>
    <mergeCell ref="B167:K167"/>
    <mergeCell ref="E168:E169"/>
    <mergeCell ref="F168:F169"/>
    <mergeCell ref="G168:G169"/>
    <mergeCell ref="H168:H169"/>
    <mergeCell ref="I168:I169"/>
    <mergeCell ref="J168:J169"/>
    <mergeCell ref="C168:C174"/>
    <mergeCell ref="A168:A174"/>
    <mergeCell ref="K168:K174"/>
    <mergeCell ref="B192:K192"/>
    <mergeCell ref="A193:A198"/>
    <mergeCell ref="B193:B194"/>
    <mergeCell ref="C193:C198"/>
    <mergeCell ref="E193:E194"/>
    <mergeCell ref="F193:F194"/>
    <mergeCell ref="G193:G194"/>
    <mergeCell ref="H193:H194"/>
    <mergeCell ref="J193:J194"/>
    <mergeCell ref="K193:K199"/>
    <mergeCell ref="G209:G210"/>
    <mergeCell ref="H209:H210"/>
    <mergeCell ref="I209:I210"/>
    <mergeCell ref="J209:J210"/>
    <mergeCell ref="K209:K216"/>
    <mergeCell ref="K218:K224"/>
    <mergeCell ref="K226:K232"/>
    <mergeCell ref="B200:K200"/>
    <mergeCell ref="A201:A206"/>
    <mergeCell ref="C201:C206"/>
    <mergeCell ref="E201:E202"/>
    <mergeCell ref="F201:F202"/>
    <mergeCell ref="G201:G202"/>
    <mergeCell ref="H201:H202"/>
    <mergeCell ref="I201:I202"/>
    <mergeCell ref="J201:J202"/>
    <mergeCell ref="K201:K206"/>
    <mergeCell ref="B208:K208"/>
    <mergeCell ref="A209:A215"/>
    <mergeCell ref="C218:C223"/>
    <mergeCell ref="E218:E219"/>
    <mergeCell ref="E265:E266"/>
    <mergeCell ref="F265:F266"/>
    <mergeCell ref="G265:G266"/>
    <mergeCell ref="B43:K43"/>
    <mergeCell ref="B241:K241"/>
    <mergeCell ref="E242:E243"/>
    <mergeCell ref="F242:F243"/>
    <mergeCell ref="G242:G243"/>
    <mergeCell ref="H242:H243"/>
    <mergeCell ref="I242:I243"/>
    <mergeCell ref="J242:J243"/>
    <mergeCell ref="B233:K233"/>
    <mergeCell ref="K234:K240"/>
    <mergeCell ref="K242:K248"/>
    <mergeCell ref="K250:K256"/>
    <mergeCell ref="K265:K271"/>
    <mergeCell ref="C265:C271"/>
    <mergeCell ref="A265:B271"/>
    <mergeCell ref="H265:H266"/>
    <mergeCell ref="I265:I266"/>
    <mergeCell ref="J265:J266"/>
    <mergeCell ref="J234:J235"/>
    <mergeCell ref="B217:K217"/>
    <mergeCell ref="A218:A223"/>
    <mergeCell ref="A234:A239"/>
    <mergeCell ref="C234:C239"/>
    <mergeCell ref="E234:E235"/>
    <mergeCell ref="F234:F235"/>
    <mergeCell ref="G234:G235"/>
    <mergeCell ref="I226:I227"/>
    <mergeCell ref="J226:J227"/>
    <mergeCell ref="C209:C215"/>
    <mergeCell ref="E209:E210"/>
    <mergeCell ref="F209:F210"/>
    <mergeCell ref="F218:F219"/>
    <mergeCell ref="G218:G219"/>
    <mergeCell ref="H218:H219"/>
    <mergeCell ref="I218:I219"/>
    <mergeCell ref="J218:J219"/>
    <mergeCell ref="H234:H235"/>
    <mergeCell ref="I234:I235"/>
    <mergeCell ref="B225:K225"/>
    <mergeCell ref="A226:A231"/>
    <mergeCell ref="C226:C231"/>
    <mergeCell ref="E226:E227"/>
    <mergeCell ref="F226:F227"/>
    <mergeCell ref="G226:G227"/>
    <mergeCell ref="H226:H227"/>
    <mergeCell ref="J1:K1"/>
    <mergeCell ref="I2:K2"/>
    <mergeCell ref="J3:K3"/>
    <mergeCell ref="I4:K4"/>
    <mergeCell ref="A44:A53"/>
    <mergeCell ref="B44:B53"/>
    <mergeCell ref="C44:C53"/>
    <mergeCell ref="E44:E45"/>
    <mergeCell ref="F44:F45"/>
    <mergeCell ref="G44:G45"/>
    <mergeCell ref="H44:H45"/>
    <mergeCell ref="J44:J45"/>
    <mergeCell ref="B15:K15"/>
    <mergeCell ref="K7:K13"/>
    <mergeCell ref="E7:J8"/>
    <mergeCell ref="F9:J10"/>
    <mergeCell ref="H11:H13"/>
    <mergeCell ref="E16:E17"/>
    <mergeCell ref="F16:F17"/>
    <mergeCell ref="G16:G17"/>
    <mergeCell ref="H16:H17"/>
    <mergeCell ref="J16:J17"/>
    <mergeCell ref="A5:J5"/>
    <mergeCell ref="K44:K53"/>
    <mergeCell ref="A16:A22"/>
    <mergeCell ref="K24:K29"/>
    <mergeCell ref="K56:K62"/>
    <mergeCell ref="C56:C62"/>
    <mergeCell ref="B56:B62"/>
    <mergeCell ref="A56:A62"/>
    <mergeCell ref="K64:K78"/>
    <mergeCell ref="C64:C78"/>
    <mergeCell ref="B64:B78"/>
    <mergeCell ref="A64:A78"/>
    <mergeCell ref="B63:K63"/>
    <mergeCell ref="E64:E65"/>
    <mergeCell ref="F64:F65"/>
    <mergeCell ref="G64:G65"/>
    <mergeCell ref="H64:H65"/>
    <mergeCell ref="J64:J65"/>
    <mergeCell ref="G56:G57"/>
    <mergeCell ref="H56:H57"/>
    <mergeCell ref="B55:K55"/>
    <mergeCell ref="J56:J57"/>
    <mergeCell ref="E56:E57"/>
    <mergeCell ref="F56:F57"/>
    <mergeCell ref="A24:A33"/>
    <mergeCell ref="A37:A42"/>
  </mergeCells>
  <hyperlinks>
    <hyperlink ref="E7" location="Par368" display="Par368"/>
    <hyperlink ref="F12" location="Par369" display="Par369"/>
    <hyperlink ref="G12" location="Par369" display="Par369"/>
    <hyperlink ref="C10" location="Par367" display="Par367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AR1375"/>
  <sheetViews>
    <sheetView topLeftCell="A1363" zoomScale="75" zoomScaleNormal="75" workbookViewId="0">
      <selection activeCell="D1382" sqref="A1:XFD1048576"/>
    </sheetView>
  </sheetViews>
  <sheetFormatPr defaultRowHeight="15"/>
  <cols>
    <col min="1" max="1" width="7.5703125" style="20" customWidth="1"/>
    <col min="2" max="2" width="26.42578125" style="20" customWidth="1"/>
    <col min="3" max="3" width="16.140625" style="20" customWidth="1"/>
    <col min="4" max="4" width="28.7109375" style="20" customWidth="1"/>
    <col min="5" max="5" width="13.140625" style="20" customWidth="1"/>
    <col min="6" max="6" width="13" style="20" customWidth="1"/>
    <col min="7" max="7" width="11" style="20" customWidth="1"/>
    <col min="8" max="8" width="13.85546875" style="20" customWidth="1"/>
    <col min="9" max="9" width="14" style="20" customWidth="1"/>
    <col min="10" max="10" width="17.28515625" style="20" customWidth="1"/>
    <col min="11" max="11" width="19.42578125" style="20" customWidth="1"/>
    <col min="12" max="16384" width="9.140625" style="20"/>
  </cols>
  <sheetData>
    <row r="1" spans="1:11">
      <c r="J1" s="142" t="s">
        <v>396</v>
      </c>
      <c r="K1" s="142"/>
    </row>
    <row r="2" spans="1:11">
      <c r="I2" s="142" t="s">
        <v>397</v>
      </c>
      <c r="J2" s="142"/>
      <c r="K2" s="142"/>
    </row>
    <row r="3" spans="1:11">
      <c r="J3" s="142" t="s">
        <v>398</v>
      </c>
      <c r="K3" s="142"/>
    </row>
    <row r="4" spans="1:11" ht="15.75">
      <c r="A4" s="43"/>
      <c r="B4" s="43"/>
      <c r="C4" s="43"/>
      <c r="D4" s="43"/>
      <c r="E4" s="43"/>
      <c r="F4" s="43"/>
      <c r="G4" s="43"/>
      <c r="H4" s="43"/>
      <c r="I4" s="142" t="s">
        <v>449</v>
      </c>
      <c r="J4" s="142"/>
      <c r="K4" s="142"/>
    </row>
    <row r="5" spans="1:11" ht="15.75">
      <c r="A5" s="288" t="s">
        <v>311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</row>
    <row r="6" spans="1:11" ht="45.75" customHeight="1" thickBot="1">
      <c r="A6" s="299" t="s">
        <v>444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</row>
    <row r="7" spans="1:11" ht="32.25" customHeight="1">
      <c r="A7" s="97" t="s">
        <v>1</v>
      </c>
      <c r="B7" s="109" t="s">
        <v>3</v>
      </c>
      <c r="C7" s="109" t="s">
        <v>6</v>
      </c>
      <c r="D7" s="109" t="s">
        <v>10</v>
      </c>
      <c r="E7" s="271" t="s">
        <v>14</v>
      </c>
      <c r="F7" s="272"/>
      <c r="G7" s="272"/>
      <c r="H7" s="272"/>
      <c r="I7" s="272"/>
      <c r="J7" s="273"/>
      <c r="K7" s="109" t="s">
        <v>15</v>
      </c>
    </row>
    <row r="8" spans="1:11" ht="46.5" customHeight="1" thickBot="1">
      <c r="A8" s="103" t="s">
        <v>2</v>
      </c>
      <c r="B8" s="29" t="s">
        <v>4</v>
      </c>
      <c r="C8" s="110" t="s">
        <v>7</v>
      </c>
      <c r="D8" s="110" t="s">
        <v>11</v>
      </c>
      <c r="E8" s="274"/>
      <c r="F8" s="275"/>
      <c r="G8" s="275"/>
      <c r="H8" s="275"/>
      <c r="I8" s="275"/>
      <c r="J8" s="276"/>
      <c r="K8" s="110" t="s">
        <v>16</v>
      </c>
    </row>
    <row r="9" spans="1:11" ht="31.5">
      <c r="A9" s="103"/>
      <c r="B9" s="29" t="s">
        <v>5</v>
      </c>
      <c r="C9" s="110" t="s">
        <v>8</v>
      </c>
      <c r="D9" s="110" t="s">
        <v>12</v>
      </c>
      <c r="E9" s="110" t="s">
        <v>17</v>
      </c>
      <c r="F9" s="267" t="s">
        <v>20</v>
      </c>
      <c r="G9" s="277"/>
      <c r="H9" s="277"/>
      <c r="I9" s="277"/>
      <c r="J9" s="278"/>
      <c r="K9" s="110" t="s">
        <v>13</v>
      </c>
    </row>
    <row r="10" spans="1:11" ht="32.25" thickBot="1">
      <c r="A10" s="103"/>
      <c r="B10" s="110"/>
      <c r="C10" s="30" t="s">
        <v>9</v>
      </c>
      <c r="D10" s="110" t="s">
        <v>13</v>
      </c>
      <c r="E10" s="110" t="s">
        <v>18</v>
      </c>
      <c r="F10" s="279"/>
      <c r="G10" s="280"/>
      <c r="H10" s="280"/>
      <c r="I10" s="280"/>
      <c r="J10" s="281"/>
      <c r="K10" s="110"/>
    </row>
    <row r="11" spans="1:11" ht="15.75">
      <c r="A11" s="103"/>
      <c r="B11" s="110"/>
      <c r="C11" s="110"/>
      <c r="D11" s="110"/>
      <c r="E11" s="110" t="s">
        <v>19</v>
      </c>
      <c r="F11" s="110" t="s">
        <v>21</v>
      </c>
      <c r="G11" s="110" t="s">
        <v>23</v>
      </c>
      <c r="H11" s="245" t="s">
        <v>24</v>
      </c>
      <c r="I11" s="267" t="s">
        <v>313</v>
      </c>
      <c r="J11" s="268"/>
      <c r="K11" s="110"/>
    </row>
    <row r="12" spans="1:11" ht="16.5" thickBot="1">
      <c r="A12" s="103"/>
      <c r="B12" s="110"/>
      <c r="C12" s="110"/>
      <c r="D12" s="110"/>
      <c r="E12" s="110"/>
      <c r="F12" s="30" t="s">
        <v>22</v>
      </c>
      <c r="G12" s="30" t="s">
        <v>22</v>
      </c>
      <c r="H12" s="246"/>
      <c r="I12" s="269"/>
      <c r="J12" s="270"/>
      <c r="K12" s="110"/>
    </row>
    <row r="13" spans="1:11" ht="86.25" customHeight="1" thickBot="1">
      <c r="A13" s="112"/>
      <c r="B13" s="117"/>
      <c r="C13" s="117"/>
      <c r="D13" s="117"/>
      <c r="E13" s="117"/>
      <c r="F13" s="117"/>
      <c r="G13" s="117"/>
      <c r="H13" s="282"/>
      <c r="I13" s="115" t="s">
        <v>314</v>
      </c>
      <c r="J13" s="31" t="s">
        <v>315</v>
      </c>
      <c r="K13" s="117"/>
    </row>
    <row r="14" spans="1:11" ht="16.5" thickBot="1">
      <c r="A14" s="105">
        <v>1</v>
      </c>
      <c r="B14" s="125">
        <v>2</v>
      </c>
      <c r="C14" s="125">
        <v>3</v>
      </c>
      <c r="D14" s="125">
        <v>4</v>
      </c>
      <c r="E14" s="125">
        <v>5</v>
      </c>
      <c r="F14" s="125">
        <v>6</v>
      </c>
      <c r="G14" s="125">
        <v>7</v>
      </c>
      <c r="H14" s="125">
        <v>8</v>
      </c>
      <c r="I14" s="125">
        <v>9</v>
      </c>
      <c r="J14" s="125">
        <v>10</v>
      </c>
      <c r="K14" s="125">
        <v>11</v>
      </c>
    </row>
    <row r="15" spans="1:11" ht="27.75" customHeight="1" thickBot="1">
      <c r="A15" s="112" t="s">
        <v>25</v>
      </c>
      <c r="B15" s="254" t="s">
        <v>324</v>
      </c>
      <c r="C15" s="255"/>
      <c r="D15" s="255"/>
      <c r="E15" s="255"/>
      <c r="F15" s="255"/>
      <c r="G15" s="255"/>
      <c r="H15" s="255"/>
      <c r="I15" s="255"/>
      <c r="J15" s="255"/>
      <c r="K15" s="256"/>
    </row>
    <row r="16" spans="1:11" ht="18.75" customHeight="1">
      <c r="A16" s="297"/>
      <c r="B16" s="119" t="s">
        <v>28</v>
      </c>
      <c r="C16" s="295"/>
      <c r="D16" s="36" t="s">
        <v>446</v>
      </c>
      <c r="E16" s="227">
        <f>E24+E162+E268+E343+E375+E432+E454+E476+E504+E630</f>
        <v>115185.63199999998</v>
      </c>
      <c r="F16" s="227"/>
      <c r="G16" s="227">
        <f t="shared" ref="G16:J16" si="0">G24+G162+G268+G343+G375+G432+G454+G476+G504+G630</f>
        <v>12962.6</v>
      </c>
      <c r="H16" s="227">
        <f t="shared" si="0"/>
        <v>99651.531999999977</v>
      </c>
      <c r="I16" s="227">
        <f t="shared" si="0"/>
        <v>1680</v>
      </c>
      <c r="J16" s="227">
        <f t="shared" si="0"/>
        <v>891.5</v>
      </c>
      <c r="K16" s="295"/>
    </row>
    <row r="17" spans="1:14" ht="16.5" thickBot="1">
      <c r="A17" s="298"/>
      <c r="B17" s="120"/>
      <c r="C17" s="296"/>
      <c r="D17" s="37" t="s">
        <v>26</v>
      </c>
      <c r="E17" s="228"/>
      <c r="F17" s="228"/>
      <c r="G17" s="228"/>
      <c r="H17" s="228"/>
      <c r="I17" s="228"/>
      <c r="J17" s="228"/>
      <c r="K17" s="296"/>
    </row>
    <row r="18" spans="1:14" ht="16.5" thickBot="1">
      <c r="A18" s="298"/>
      <c r="B18" s="120"/>
      <c r="C18" s="296"/>
      <c r="D18" s="37" t="s">
        <v>29</v>
      </c>
      <c r="E18" s="38">
        <f>E26+E164+E270+E345+E377+E434+E456+E478+E506+E632</f>
        <v>26028.400000000001</v>
      </c>
      <c r="F18" s="38"/>
      <c r="G18" s="39">
        <f>G26+G164+G270+G345+G377+G434+G456+G478+G506+G632</f>
        <v>5595.9</v>
      </c>
      <c r="H18" s="38">
        <f>H26+H164+H270+H345+H377+H434+H456+H478+H506+H632</f>
        <v>19892.5</v>
      </c>
      <c r="I18" s="38">
        <f>I26+I164+I270+I345+I377+I434+I456+I478+I506+I632</f>
        <v>380</v>
      </c>
      <c r="J18" s="38">
        <f>J26+J164+J270+J345+J377+J434+J456+J478+J506+J632</f>
        <v>160</v>
      </c>
      <c r="K18" s="296"/>
      <c r="N18" s="44"/>
    </row>
    <row r="19" spans="1:14" ht="16.5" thickBot="1">
      <c r="A19" s="298"/>
      <c r="B19" s="120"/>
      <c r="C19" s="296"/>
      <c r="D19" s="37" t="s">
        <v>30</v>
      </c>
      <c r="E19" s="38">
        <f>E28+E165+E272+E346+E380+E435+E457+E479+E507+E633</f>
        <v>21710.6</v>
      </c>
      <c r="F19" s="38"/>
      <c r="G19" s="39">
        <f>G27+G165+G271+G346+G378+G435+G457+G479+G507+G633</f>
        <v>0</v>
      </c>
      <c r="H19" s="38">
        <f>H28+H165+H272+H346+H380+H435+H457+H479+H507+H633</f>
        <v>21090.6</v>
      </c>
      <c r="I19" s="38">
        <f>I28+I165+I272+I346+I380+I435+I457+I479+I507+I633</f>
        <v>420</v>
      </c>
      <c r="J19" s="38">
        <f>J28+J165+J272+J346+J380+J435+J457+J479+J507+J633</f>
        <v>200</v>
      </c>
      <c r="K19" s="296"/>
      <c r="N19" s="44"/>
    </row>
    <row r="20" spans="1:14" ht="16.5" thickBot="1">
      <c r="A20" s="298"/>
      <c r="B20" s="120"/>
      <c r="C20" s="296"/>
      <c r="D20" s="37" t="s">
        <v>31</v>
      </c>
      <c r="E20" s="38">
        <f>E30+E166+E274+E347+E383+E436+E458+E480+E508+E634</f>
        <v>30507.845000000001</v>
      </c>
      <c r="F20" s="38"/>
      <c r="G20" s="38">
        <f>G30+G166+G274+G347+G383+G436+G458+G480+G508+G634</f>
        <v>0</v>
      </c>
      <c r="H20" s="38">
        <f>H30+H166+H274+H347+H383+H436+H458+H480+H508+H634</f>
        <v>29800.345000000001</v>
      </c>
      <c r="I20" s="38">
        <f>I30+I166+I274+I347+I383+I436+I458+I480+I508+I634</f>
        <v>440</v>
      </c>
      <c r="J20" s="38">
        <f>J30+J166+J274+J347+J383+J436+J458+J480+J508+J634</f>
        <v>267.5</v>
      </c>
      <c r="K20" s="296"/>
      <c r="N20" s="44"/>
    </row>
    <row r="21" spans="1:14" ht="18" customHeight="1" thickBot="1">
      <c r="A21" s="298"/>
      <c r="B21" s="120"/>
      <c r="C21" s="296"/>
      <c r="D21" s="37" t="s">
        <v>329</v>
      </c>
      <c r="E21" s="38">
        <f>E32+E167+E276+E348+E386+E437+E459+E481+E509+E635</f>
        <v>36184.387000000002</v>
      </c>
      <c r="F21" s="38"/>
      <c r="G21" s="38">
        <f>G32+G167+G276+G348+G386+G437+G459+G481+G509+G635</f>
        <v>6650</v>
      </c>
      <c r="H21" s="38">
        <f>H32+H167+H276+H348+H386+H437+H459+H481+H509+H635</f>
        <v>28830.386999999999</v>
      </c>
      <c r="I21" s="38">
        <f>I32+I167+I276+I348+I386+I437+I459+I481+I509+I635</f>
        <v>440</v>
      </c>
      <c r="J21" s="38">
        <f>J32+J167+J276+J348+J386+J437+J459+J481+J509+J635</f>
        <v>264</v>
      </c>
      <c r="K21" s="296"/>
      <c r="N21" s="44"/>
    </row>
    <row r="22" spans="1:14" ht="18" customHeight="1" thickBot="1">
      <c r="A22" s="118"/>
      <c r="B22" s="64"/>
      <c r="C22" s="64"/>
      <c r="D22" s="21" t="s">
        <v>445</v>
      </c>
      <c r="E22" s="313">
        <f>E628</f>
        <v>754.40000000000009</v>
      </c>
      <c r="F22" s="39"/>
      <c r="G22" s="313">
        <f t="shared" ref="G22:H22" si="1">G628</f>
        <v>716.7</v>
      </c>
      <c r="H22" s="39">
        <f t="shared" si="1"/>
        <v>37.700000000000003</v>
      </c>
      <c r="I22" s="313"/>
      <c r="J22" s="39"/>
      <c r="K22" s="36"/>
      <c r="N22" s="44"/>
    </row>
    <row r="23" spans="1:14" ht="48.75" customHeight="1" thickBot="1">
      <c r="A23" s="21" t="s">
        <v>27</v>
      </c>
      <c r="B23" s="254" t="s">
        <v>306</v>
      </c>
      <c r="C23" s="255"/>
      <c r="D23" s="255"/>
      <c r="E23" s="255"/>
      <c r="F23" s="255"/>
      <c r="G23" s="255"/>
      <c r="H23" s="255"/>
      <c r="I23" s="255"/>
      <c r="J23" s="255"/>
      <c r="K23" s="256"/>
    </row>
    <row r="24" spans="1:14" ht="15.75" customHeight="1">
      <c r="A24" s="243"/>
      <c r="B24" s="110"/>
      <c r="C24" s="245"/>
      <c r="D24" s="110" t="s">
        <v>446</v>
      </c>
      <c r="E24" s="241">
        <f>E35+E42+E49+E56+E63+E70+E77+E84+E91+E98+E105+E112+E119+E126+E133+E140+E147+E154</f>
        <v>765.6</v>
      </c>
      <c r="F24" s="241"/>
      <c r="G24" s="241"/>
      <c r="H24" s="241">
        <f>H35+H42+H49+H56+H63+H70+H77+H84+H91+H98+H105+H112+H119+H126+H133+H140+H147+H154</f>
        <v>461.59999999999997</v>
      </c>
      <c r="I24" s="241">
        <f>I35+I42+I49+I56+I63+I70+I77+I84+I91+I98+I105+I112+I119+I126+I133+I140+I147+I154</f>
        <v>40</v>
      </c>
      <c r="J24" s="241">
        <f>J35+J42+J49+J56+J63+J70+J77+J84+J91+J98+J105+J112+J119+J126+J133+J140+J147+J154</f>
        <v>264</v>
      </c>
      <c r="K24" s="245"/>
    </row>
    <row r="25" spans="1:14" ht="27.75" customHeight="1" thickBot="1">
      <c r="A25" s="244"/>
      <c r="B25" s="110" t="s">
        <v>55</v>
      </c>
      <c r="C25" s="246"/>
      <c r="D25" s="117" t="s">
        <v>26</v>
      </c>
      <c r="E25" s="242"/>
      <c r="F25" s="242"/>
      <c r="G25" s="242"/>
      <c r="H25" s="242"/>
      <c r="I25" s="242"/>
      <c r="J25" s="242"/>
      <c r="K25" s="246"/>
    </row>
    <row r="26" spans="1:14" ht="16.5" thickBot="1">
      <c r="A26" s="244"/>
      <c r="B26" s="110"/>
      <c r="C26" s="246"/>
      <c r="D26" s="117" t="s">
        <v>29</v>
      </c>
      <c r="E26" s="13">
        <f>E37+E44+E51+E58+E65+E72+E79+E86+E93+E100+E107+E114+E121+E128+E135+E142+E149+E156</f>
        <v>101</v>
      </c>
      <c r="F26" s="13"/>
      <c r="G26" s="13"/>
      <c r="H26" s="13">
        <f>H37+H44+H51+H58+H65+H72+H79+H86+H93+H100+H107+H114+H121+H128+H135+H142+H149+H156</f>
        <v>55</v>
      </c>
      <c r="I26" s="13">
        <f>I37+I44+I51+I58+I65+I72+I79+I86+I93</f>
        <v>10</v>
      </c>
      <c r="J26" s="13">
        <f>J37+J44+J51+J58+J65+J72+J79+J86+J93+J100+J107+J114+J121+J128+J135+J142+J149+J156</f>
        <v>36</v>
      </c>
      <c r="K26" s="246"/>
    </row>
    <row r="27" spans="1:14" ht="66.75" customHeight="1" thickBot="1">
      <c r="A27" s="244"/>
      <c r="B27" s="110"/>
      <c r="C27" s="246"/>
      <c r="D27" s="117" t="s">
        <v>87</v>
      </c>
      <c r="E27" s="13">
        <v>30</v>
      </c>
      <c r="F27" s="13"/>
      <c r="G27" s="13"/>
      <c r="H27" s="13"/>
      <c r="I27" s="13"/>
      <c r="J27" s="13"/>
      <c r="K27" s="246"/>
    </row>
    <row r="28" spans="1:14" ht="16.5" thickBot="1">
      <c r="A28" s="244"/>
      <c r="B28" s="110"/>
      <c r="C28" s="246"/>
      <c r="D28" s="117" t="s">
        <v>30</v>
      </c>
      <c r="E28" s="13">
        <f>E38+E45+E52+E59+E66+E73+E80+E87+E94+E101+E108+E115+E122+E129+E136+E143+E150+E157</f>
        <v>225</v>
      </c>
      <c r="F28" s="13"/>
      <c r="G28" s="13"/>
      <c r="H28" s="13">
        <f>H38+H45+H52+H59+H66+H73+H80+H87+H94+H101+H108+H115+H122+H129+H136+H143+H150+H157</f>
        <v>155</v>
      </c>
      <c r="I28" s="13">
        <f>I38+I45+I52+I59+I66+I73+I80+I87+I94</f>
        <v>10</v>
      </c>
      <c r="J28" s="13">
        <f>J38+J45+J52+J59+J66+J73+J80+J87+J94+J101+J108+J115+J122+J129+J136+J143+J150+J157</f>
        <v>60</v>
      </c>
      <c r="K28" s="246"/>
    </row>
    <row r="29" spans="1:14" ht="67.5" customHeight="1" thickBot="1">
      <c r="A29" s="244"/>
      <c r="B29" s="110"/>
      <c r="C29" s="246"/>
      <c r="D29" s="117" t="s">
        <v>87</v>
      </c>
      <c r="E29" s="13">
        <v>30</v>
      </c>
      <c r="F29" s="13"/>
      <c r="G29" s="13"/>
      <c r="H29" s="13"/>
      <c r="I29" s="13"/>
      <c r="J29" s="13"/>
      <c r="K29" s="246"/>
    </row>
    <row r="30" spans="1:14" ht="21.75" customHeight="1" thickBot="1">
      <c r="A30" s="244"/>
      <c r="B30" s="110"/>
      <c r="C30" s="246"/>
      <c r="D30" s="117" t="s">
        <v>32</v>
      </c>
      <c r="E30" s="13">
        <f>E39+E46+E53+E60+E67+E74+E81+E88+E95+E102+E109+E116+E123+E130+E137+E144+E151+E158</f>
        <v>214.3</v>
      </c>
      <c r="F30" s="13"/>
      <c r="G30" s="13"/>
      <c r="H30" s="13">
        <f>H39+H46+H53+H60+H67+H74+H81+H88+H95+H102+H109+H116+H123+H130+H137+H144+H151+H158</f>
        <v>120.3</v>
      </c>
      <c r="I30" s="13">
        <f>I40+I47+I54+I61+I68+I75+I82+I89+I96</f>
        <v>10</v>
      </c>
      <c r="J30" s="13">
        <f>J39+J46+J53+J60+J67+J74+J81+J88+J95+J102+J109+J116+J123+J130+J137+J144+J151+J158</f>
        <v>84</v>
      </c>
      <c r="K30" s="246"/>
    </row>
    <row r="31" spans="1:14" ht="67.5" customHeight="1" thickBot="1">
      <c r="A31" s="244"/>
      <c r="B31" s="110"/>
      <c r="C31" s="246"/>
      <c r="D31" s="117" t="s">
        <v>87</v>
      </c>
      <c r="E31" s="35">
        <v>30</v>
      </c>
      <c r="F31" s="35"/>
      <c r="G31" s="35"/>
      <c r="H31" s="35"/>
      <c r="I31" s="35"/>
      <c r="J31" s="35"/>
      <c r="K31" s="246"/>
    </row>
    <row r="32" spans="1:14" ht="16.5" thickBot="1">
      <c r="A32" s="244"/>
      <c r="B32" s="110"/>
      <c r="C32" s="246"/>
      <c r="D32" s="117" t="s">
        <v>331</v>
      </c>
      <c r="E32" s="18">
        <f>E40+E47+E54+E61+E68+E75+E82+E89+E96+E103+E110+E117+E124+E131+E138+E145+E152+E159</f>
        <v>225.3</v>
      </c>
      <c r="F32" s="27"/>
      <c r="G32" s="27"/>
      <c r="H32" s="18">
        <f>H40+H47+H54+H61+H68+H75+H82+H89+H96+H103+H110+H117+H124+H131+H138+H145+H152+H159</f>
        <v>131.30000000000001</v>
      </c>
      <c r="I32" s="27">
        <f>I40+I47+I54+I61+I68+I75+I82+I89+I96</f>
        <v>10</v>
      </c>
      <c r="J32" s="18">
        <f>J40+J47+J54+J61+J68+J75+J82+J89+J96+J103+J110+J117+J124+J131+J138+J145+J152+J159</f>
        <v>84</v>
      </c>
      <c r="K32" s="246"/>
    </row>
    <row r="33" spans="1:11" ht="68.25" customHeight="1" thickBot="1">
      <c r="A33" s="108"/>
      <c r="B33" s="110"/>
      <c r="C33" s="103"/>
      <c r="D33" s="110" t="s">
        <v>87</v>
      </c>
      <c r="E33" s="35">
        <v>30</v>
      </c>
      <c r="F33" s="35"/>
      <c r="G33" s="35"/>
      <c r="H33" s="35"/>
      <c r="I33" s="35"/>
      <c r="J33" s="35"/>
      <c r="K33" s="103"/>
    </row>
    <row r="34" spans="1:11" ht="20.25" customHeight="1" thickBot="1">
      <c r="A34" s="108"/>
      <c r="B34" s="110"/>
      <c r="C34" s="103"/>
      <c r="D34" s="32" t="s">
        <v>445</v>
      </c>
      <c r="E34" s="27"/>
      <c r="F34" s="27"/>
      <c r="G34" s="27"/>
      <c r="H34" s="27"/>
      <c r="I34" s="27"/>
      <c r="J34" s="27"/>
      <c r="K34" s="103"/>
    </row>
    <row r="35" spans="1:11" ht="15.75" customHeight="1">
      <c r="A35" s="243" t="s">
        <v>37</v>
      </c>
      <c r="B35" s="212" t="s">
        <v>38</v>
      </c>
      <c r="C35" s="245"/>
      <c r="D35" s="110" t="s">
        <v>446</v>
      </c>
      <c r="E35" s="247">
        <f>F35+G35+H35+I35+J35</f>
        <v>23</v>
      </c>
      <c r="F35" s="247"/>
      <c r="G35" s="247"/>
      <c r="H35" s="247"/>
      <c r="I35" s="111"/>
      <c r="J35" s="247">
        <f>SUM(J37:J40)</f>
        <v>23</v>
      </c>
      <c r="K35" s="245" t="s">
        <v>36</v>
      </c>
    </row>
    <row r="36" spans="1:11" ht="16.5" thickBot="1">
      <c r="A36" s="244"/>
      <c r="B36" s="213"/>
      <c r="C36" s="246"/>
      <c r="D36" s="117" t="s">
        <v>26</v>
      </c>
      <c r="E36" s="242"/>
      <c r="F36" s="242"/>
      <c r="G36" s="242"/>
      <c r="H36" s="242"/>
      <c r="I36" s="100"/>
      <c r="J36" s="242"/>
      <c r="K36" s="246"/>
    </row>
    <row r="37" spans="1:11" ht="16.5" thickBot="1">
      <c r="A37" s="244"/>
      <c r="B37" s="213"/>
      <c r="C37" s="246"/>
      <c r="D37" s="117" t="s">
        <v>29</v>
      </c>
      <c r="E37" s="13">
        <f>F37+G37+H37+I37+J37</f>
        <v>5</v>
      </c>
      <c r="F37" s="13"/>
      <c r="G37" s="13"/>
      <c r="H37" s="13"/>
      <c r="I37" s="13"/>
      <c r="J37" s="13">
        <v>5</v>
      </c>
      <c r="K37" s="246"/>
    </row>
    <row r="38" spans="1:11" ht="16.5" thickBot="1">
      <c r="A38" s="244"/>
      <c r="B38" s="213"/>
      <c r="C38" s="246"/>
      <c r="D38" s="117" t="s">
        <v>30</v>
      </c>
      <c r="E38" s="13">
        <f t="shared" ref="E38:E40" si="2">F38+G38+H38+I38+J38</f>
        <v>6</v>
      </c>
      <c r="F38" s="13"/>
      <c r="G38" s="13"/>
      <c r="H38" s="13"/>
      <c r="I38" s="13"/>
      <c r="J38" s="13">
        <v>6</v>
      </c>
      <c r="K38" s="246"/>
    </row>
    <row r="39" spans="1:11" ht="16.5" thickBot="1">
      <c r="A39" s="244"/>
      <c r="B39" s="213"/>
      <c r="C39" s="246"/>
      <c r="D39" s="117" t="s">
        <v>32</v>
      </c>
      <c r="E39" s="13">
        <f t="shared" ref="E39" si="3">F39+G39+H39+I39+J39</f>
        <v>6</v>
      </c>
      <c r="F39" s="13"/>
      <c r="G39" s="13"/>
      <c r="H39" s="13"/>
      <c r="I39" s="13"/>
      <c r="J39" s="13">
        <v>6</v>
      </c>
      <c r="K39" s="246"/>
    </row>
    <row r="40" spans="1:11" ht="16.5" thickBot="1">
      <c r="A40" s="244"/>
      <c r="B40" s="213"/>
      <c r="C40" s="246"/>
      <c r="D40" s="117" t="s">
        <v>331</v>
      </c>
      <c r="E40" s="13">
        <f t="shared" si="2"/>
        <v>6</v>
      </c>
      <c r="F40" s="13"/>
      <c r="G40" s="13"/>
      <c r="H40" s="13"/>
      <c r="I40" s="13"/>
      <c r="J40" s="13">
        <v>6</v>
      </c>
      <c r="K40" s="246"/>
    </row>
    <row r="41" spans="1:11" ht="16.5" thickBot="1">
      <c r="A41" s="108"/>
      <c r="B41" s="214"/>
      <c r="C41" s="103"/>
      <c r="D41" s="110" t="s">
        <v>445</v>
      </c>
      <c r="E41" s="35"/>
      <c r="F41" s="35"/>
      <c r="G41" s="35"/>
      <c r="H41" s="35"/>
      <c r="I41" s="35"/>
      <c r="J41" s="35"/>
      <c r="K41" s="103"/>
    </row>
    <row r="42" spans="1:11" ht="15.75" customHeight="1">
      <c r="A42" s="215" t="s">
        <v>39</v>
      </c>
      <c r="B42" s="212" t="s">
        <v>40</v>
      </c>
      <c r="C42" s="215"/>
      <c r="D42" s="109" t="s">
        <v>446</v>
      </c>
      <c r="E42" s="241">
        <f>F42+G42+H42+I42+J42</f>
        <v>11</v>
      </c>
      <c r="F42" s="241"/>
      <c r="G42" s="241"/>
      <c r="H42" s="241"/>
      <c r="I42" s="99"/>
      <c r="J42" s="241">
        <f>SUM(J44:J47)</f>
        <v>11</v>
      </c>
      <c r="K42" s="212" t="s">
        <v>36</v>
      </c>
    </row>
    <row r="43" spans="1:11" ht="16.5" thickBot="1">
      <c r="A43" s="216"/>
      <c r="B43" s="213"/>
      <c r="C43" s="216"/>
      <c r="D43" s="117" t="s">
        <v>26</v>
      </c>
      <c r="E43" s="242"/>
      <c r="F43" s="242"/>
      <c r="G43" s="242"/>
      <c r="H43" s="242"/>
      <c r="I43" s="100"/>
      <c r="J43" s="242"/>
      <c r="K43" s="213"/>
    </row>
    <row r="44" spans="1:11" ht="16.5" thickBot="1">
      <c r="A44" s="216"/>
      <c r="B44" s="213"/>
      <c r="C44" s="216"/>
      <c r="D44" s="117" t="s">
        <v>29</v>
      </c>
      <c r="E44" s="13"/>
      <c r="F44" s="13"/>
      <c r="G44" s="13"/>
      <c r="H44" s="13"/>
      <c r="I44" s="13"/>
      <c r="J44" s="13">
        <v>0</v>
      </c>
      <c r="K44" s="213"/>
    </row>
    <row r="45" spans="1:11" ht="16.5" thickBot="1">
      <c r="A45" s="216"/>
      <c r="B45" s="213"/>
      <c r="C45" s="216"/>
      <c r="D45" s="117" t="s">
        <v>30</v>
      </c>
      <c r="E45" s="13">
        <f>F45+G45+H45+I45+J45</f>
        <v>3</v>
      </c>
      <c r="F45" s="13"/>
      <c r="G45" s="13"/>
      <c r="H45" s="13"/>
      <c r="I45" s="13"/>
      <c r="J45" s="13">
        <v>3</v>
      </c>
      <c r="K45" s="213"/>
    </row>
    <row r="46" spans="1:11" ht="16.5" thickBot="1">
      <c r="A46" s="216"/>
      <c r="B46" s="213"/>
      <c r="C46" s="216"/>
      <c r="D46" s="117" t="s">
        <v>32</v>
      </c>
      <c r="E46" s="13">
        <f>F46+G46+H46+I46+J46</f>
        <v>4</v>
      </c>
      <c r="F46" s="13"/>
      <c r="G46" s="13"/>
      <c r="H46" s="13"/>
      <c r="I46" s="13"/>
      <c r="J46" s="13">
        <v>4</v>
      </c>
      <c r="K46" s="213"/>
    </row>
    <row r="47" spans="1:11" ht="21" customHeight="1" thickBot="1">
      <c r="A47" s="216"/>
      <c r="B47" s="213"/>
      <c r="C47" s="216"/>
      <c r="D47" s="117" t="s">
        <v>331</v>
      </c>
      <c r="E47" s="13">
        <f>F47+G47+H47+I47+J47</f>
        <v>4</v>
      </c>
      <c r="F47" s="13"/>
      <c r="G47" s="13"/>
      <c r="H47" s="13"/>
      <c r="I47" s="13"/>
      <c r="J47" s="13">
        <v>4</v>
      </c>
      <c r="K47" s="213"/>
    </row>
    <row r="48" spans="1:11" ht="21" customHeight="1" thickBot="1">
      <c r="A48" s="217"/>
      <c r="B48" s="214"/>
      <c r="C48" s="217"/>
      <c r="D48" s="110" t="s">
        <v>445</v>
      </c>
      <c r="E48" s="35"/>
      <c r="F48" s="35"/>
      <c r="G48" s="35"/>
      <c r="H48" s="35"/>
      <c r="I48" s="35"/>
      <c r="J48" s="35"/>
      <c r="K48" s="214"/>
    </row>
    <row r="49" spans="1:11" ht="21" customHeight="1">
      <c r="A49" s="215" t="s">
        <v>41</v>
      </c>
      <c r="B49" s="212" t="s">
        <v>42</v>
      </c>
      <c r="C49" s="215"/>
      <c r="D49" s="109" t="s">
        <v>446</v>
      </c>
      <c r="E49" s="241">
        <f>H49+I49+J49</f>
        <v>265</v>
      </c>
      <c r="F49" s="241"/>
      <c r="G49" s="241"/>
      <c r="H49" s="241">
        <f>SUM(H51:H54)</f>
        <v>220</v>
      </c>
      <c r="I49" s="99"/>
      <c r="J49" s="241">
        <f>SUM(J51:J54)</f>
        <v>45</v>
      </c>
      <c r="K49" s="212" t="s">
        <v>36</v>
      </c>
    </row>
    <row r="50" spans="1:11" ht="21" customHeight="1" thickBot="1">
      <c r="A50" s="216"/>
      <c r="B50" s="213"/>
      <c r="C50" s="216"/>
      <c r="D50" s="117" t="s">
        <v>26</v>
      </c>
      <c r="E50" s="242"/>
      <c r="F50" s="242"/>
      <c r="G50" s="242"/>
      <c r="H50" s="242"/>
      <c r="I50" s="100"/>
      <c r="J50" s="242"/>
      <c r="K50" s="213"/>
    </row>
    <row r="51" spans="1:11" ht="21" customHeight="1" thickBot="1">
      <c r="A51" s="216"/>
      <c r="B51" s="213"/>
      <c r="C51" s="216"/>
      <c r="D51" s="117" t="s">
        <v>29</v>
      </c>
      <c r="E51" s="13">
        <f>H51+I51+J51</f>
        <v>60</v>
      </c>
      <c r="F51" s="13"/>
      <c r="G51" s="13"/>
      <c r="H51" s="13">
        <v>55</v>
      </c>
      <c r="I51" s="13"/>
      <c r="J51" s="13">
        <v>5</v>
      </c>
      <c r="K51" s="213"/>
    </row>
    <row r="52" spans="1:11" ht="21" customHeight="1" thickBot="1">
      <c r="A52" s="216"/>
      <c r="B52" s="213"/>
      <c r="C52" s="216"/>
      <c r="D52" s="117" t="s">
        <v>30</v>
      </c>
      <c r="E52" s="13">
        <f>H52+I52+J52</f>
        <v>65</v>
      </c>
      <c r="F52" s="13"/>
      <c r="G52" s="13"/>
      <c r="H52" s="13">
        <v>55</v>
      </c>
      <c r="I52" s="13"/>
      <c r="J52" s="13">
        <v>10</v>
      </c>
      <c r="K52" s="213"/>
    </row>
    <row r="53" spans="1:11" ht="21" customHeight="1" thickBot="1">
      <c r="A53" s="216"/>
      <c r="B53" s="213"/>
      <c r="C53" s="216"/>
      <c r="D53" s="117" t="s">
        <v>32</v>
      </c>
      <c r="E53" s="13">
        <f>H53+I53+J53</f>
        <v>70</v>
      </c>
      <c r="F53" s="13"/>
      <c r="G53" s="13"/>
      <c r="H53" s="13">
        <v>55</v>
      </c>
      <c r="I53" s="13"/>
      <c r="J53" s="13">
        <v>15</v>
      </c>
      <c r="K53" s="213"/>
    </row>
    <row r="54" spans="1:11" ht="21" customHeight="1" thickBot="1">
      <c r="A54" s="216"/>
      <c r="B54" s="213"/>
      <c r="C54" s="216"/>
      <c r="D54" s="117" t="s">
        <v>331</v>
      </c>
      <c r="E54" s="13">
        <f>H54+I54+J54</f>
        <v>70</v>
      </c>
      <c r="F54" s="13"/>
      <c r="G54" s="13"/>
      <c r="H54" s="13">
        <v>55</v>
      </c>
      <c r="I54" s="13"/>
      <c r="J54" s="13">
        <v>15</v>
      </c>
      <c r="K54" s="213"/>
    </row>
    <row r="55" spans="1:11" ht="21" customHeight="1" thickBot="1">
      <c r="A55" s="217"/>
      <c r="B55" s="214"/>
      <c r="C55" s="217"/>
      <c r="D55" s="110" t="s">
        <v>445</v>
      </c>
      <c r="E55" s="35"/>
      <c r="F55" s="35"/>
      <c r="G55" s="35"/>
      <c r="H55" s="35"/>
      <c r="I55" s="35"/>
      <c r="J55" s="35"/>
      <c r="K55" s="214"/>
    </row>
    <row r="56" spans="1:11" ht="21" customHeight="1">
      <c r="A56" s="215" t="s">
        <v>43</v>
      </c>
      <c r="B56" s="212" t="s">
        <v>54</v>
      </c>
      <c r="C56" s="215"/>
      <c r="D56" s="109" t="s">
        <v>446</v>
      </c>
      <c r="E56" s="241">
        <f>H56+I56+J56</f>
        <v>73</v>
      </c>
      <c r="F56" s="241"/>
      <c r="G56" s="241"/>
      <c r="H56" s="241"/>
      <c r="I56" s="241">
        <f>SUM(I58:I61)</f>
        <v>40</v>
      </c>
      <c r="J56" s="241">
        <f>SUM(J58:J61)</f>
        <v>33</v>
      </c>
      <c r="K56" s="212" t="s">
        <v>36</v>
      </c>
    </row>
    <row r="57" spans="1:11" ht="21" customHeight="1" thickBot="1">
      <c r="A57" s="216"/>
      <c r="B57" s="213"/>
      <c r="C57" s="216"/>
      <c r="D57" s="117" t="s">
        <v>26</v>
      </c>
      <c r="E57" s="242"/>
      <c r="F57" s="242"/>
      <c r="G57" s="242"/>
      <c r="H57" s="242"/>
      <c r="I57" s="242"/>
      <c r="J57" s="242"/>
      <c r="K57" s="213"/>
    </row>
    <row r="58" spans="1:11" ht="21" customHeight="1" thickBot="1">
      <c r="A58" s="216"/>
      <c r="B58" s="213"/>
      <c r="C58" s="216"/>
      <c r="D58" s="117" t="s">
        <v>29</v>
      </c>
      <c r="E58" s="13">
        <f>H58+I58+J58</f>
        <v>15</v>
      </c>
      <c r="F58" s="13"/>
      <c r="G58" s="13"/>
      <c r="H58" s="13"/>
      <c r="I58" s="13">
        <v>10</v>
      </c>
      <c r="J58" s="13">
        <v>5</v>
      </c>
      <c r="K58" s="213"/>
    </row>
    <row r="59" spans="1:11" ht="21" customHeight="1" thickBot="1">
      <c r="A59" s="216"/>
      <c r="B59" s="213"/>
      <c r="C59" s="216"/>
      <c r="D59" s="117" t="s">
        <v>30</v>
      </c>
      <c r="E59" s="13">
        <f>H59+I59+J59</f>
        <v>18</v>
      </c>
      <c r="F59" s="13"/>
      <c r="G59" s="13"/>
      <c r="H59" s="13"/>
      <c r="I59" s="13">
        <v>10</v>
      </c>
      <c r="J59" s="13">
        <v>8</v>
      </c>
      <c r="K59" s="213"/>
    </row>
    <row r="60" spans="1:11" ht="21" customHeight="1" thickBot="1">
      <c r="A60" s="216"/>
      <c r="B60" s="213"/>
      <c r="C60" s="216"/>
      <c r="D60" s="117" t="s">
        <v>32</v>
      </c>
      <c r="E60" s="13">
        <f>H60+I60+J60</f>
        <v>20</v>
      </c>
      <c r="F60" s="13"/>
      <c r="G60" s="13"/>
      <c r="H60" s="13"/>
      <c r="I60" s="13">
        <v>10</v>
      </c>
      <c r="J60" s="13">
        <v>10</v>
      </c>
      <c r="K60" s="213"/>
    </row>
    <row r="61" spans="1:11" ht="21" customHeight="1" thickBot="1">
      <c r="A61" s="216"/>
      <c r="B61" s="213"/>
      <c r="C61" s="216"/>
      <c r="D61" s="117" t="s">
        <v>331</v>
      </c>
      <c r="E61" s="13">
        <f>H61+I61+J61</f>
        <v>20</v>
      </c>
      <c r="F61" s="13"/>
      <c r="G61" s="13"/>
      <c r="H61" s="13"/>
      <c r="I61" s="13">
        <v>10</v>
      </c>
      <c r="J61" s="13">
        <v>10</v>
      </c>
      <c r="K61" s="213"/>
    </row>
    <row r="62" spans="1:11" ht="21" customHeight="1" thickBot="1">
      <c r="A62" s="217"/>
      <c r="B62" s="214"/>
      <c r="C62" s="217"/>
      <c r="D62" s="110" t="s">
        <v>445</v>
      </c>
      <c r="E62" s="35"/>
      <c r="F62" s="35"/>
      <c r="G62" s="35"/>
      <c r="H62" s="35"/>
      <c r="I62" s="35"/>
      <c r="J62" s="35"/>
      <c r="K62" s="214"/>
    </row>
    <row r="63" spans="1:11" ht="21" customHeight="1">
      <c r="A63" s="215" t="s">
        <v>44</v>
      </c>
      <c r="B63" s="212" t="s">
        <v>45</v>
      </c>
      <c r="C63" s="215"/>
      <c r="D63" s="109" t="s">
        <v>446</v>
      </c>
      <c r="E63" s="241">
        <f>H63+I63+J63</f>
        <v>17</v>
      </c>
      <c r="F63" s="241"/>
      <c r="G63" s="241"/>
      <c r="H63" s="241">
        <f>SUM(H65:H68)</f>
        <v>0</v>
      </c>
      <c r="I63" s="241">
        <f>SUM(I65:I68)</f>
        <v>0</v>
      </c>
      <c r="J63" s="241">
        <f>SUM(J65:J68)</f>
        <v>17</v>
      </c>
      <c r="K63" s="212" t="s">
        <v>36</v>
      </c>
    </row>
    <row r="64" spans="1:11" ht="21" customHeight="1" thickBot="1">
      <c r="A64" s="216"/>
      <c r="B64" s="213"/>
      <c r="C64" s="216"/>
      <c r="D64" s="117" t="s">
        <v>26</v>
      </c>
      <c r="E64" s="242"/>
      <c r="F64" s="242"/>
      <c r="G64" s="242"/>
      <c r="H64" s="242"/>
      <c r="I64" s="242"/>
      <c r="J64" s="242"/>
      <c r="K64" s="213"/>
    </row>
    <row r="65" spans="1:11" ht="21" customHeight="1" thickBot="1">
      <c r="A65" s="216"/>
      <c r="B65" s="213"/>
      <c r="C65" s="216"/>
      <c r="D65" s="117" t="s">
        <v>29</v>
      </c>
      <c r="E65" s="13">
        <f>H65+I65+J65</f>
        <v>0</v>
      </c>
      <c r="F65" s="13"/>
      <c r="G65" s="13"/>
      <c r="H65" s="13"/>
      <c r="I65" s="13"/>
      <c r="J65" s="13">
        <v>0</v>
      </c>
      <c r="K65" s="213"/>
    </row>
    <row r="66" spans="1:11" ht="21" customHeight="1" thickBot="1">
      <c r="A66" s="216"/>
      <c r="B66" s="213"/>
      <c r="C66" s="216"/>
      <c r="D66" s="117" t="s">
        <v>30</v>
      </c>
      <c r="E66" s="13">
        <f>H66+I66+J66</f>
        <v>5</v>
      </c>
      <c r="F66" s="13"/>
      <c r="G66" s="13"/>
      <c r="H66" s="13">
        <v>0</v>
      </c>
      <c r="I66" s="13"/>
      <c r="J66" s="13">
        <v>5</v>
      </c>
      <c r="K66" s="213"/>
    </row>
    <row r="67" spans="1:11" ht="21" customHeight="1" thickBot="1">
      <c r="A67" s="216"/>
      <c r="B67" s="213"/>
      <c r="C67" s="216"/>
      <c r="D67" s="117" t="s">
        <v>32</v>
      </c>
      <c r="E67" s="13">
        <f>H67+I67+J67</f>
        <v>6</v>
      </c>
      <c r="F67" s="13"/>
      <c r="G67" s="13"/>
      <c r="H67" s="13">
        <v>0</v>
      </c>
      <c r="I67" s="13"/>
      <c r="J67" s="13">
        <v>6</v>
      </c>
      <c r="K67" s="213"/>
    </row>
    <row r="68" spans="1:11" ht="21" customHeight="1" thickBot="1">
      <c r="A68" s="216"/>
      <c r="B68" s="213"/>
      <c r="C68" s="216"/>
      <c r="D68" s="117" t="s">
        <v>331</v>
      </c>
      <c r="E68" s="13">
        <f>H68+I68+J68</f>
        <v>6</v>
      </c>
      <c r="F68" s="13"/>
      <c r="G68" s="13"/>
      <c r="H68" s="13">
        <v>0</v>
      </c>
      <c r="I68" s="13"/>
      <c r="J68" s="13">
        <v>6</v>
      </c>
      <c r="K68" s="213"/>
    </row>
    <row r="69" spans="1:11" ht="21" customHeight="1" thickBot="1">
      <c r="A69" s="217"/>
      <c r="B69" s="214"/>
      <c r="C69" s="217"/>
      <c r="D69" s="110" t="s">
        <v>445</v>
      </c>
      <c r="E69" s="35"/>
      <c r="F69" s="35"/>
      <c r="G69" s="35"/>
      <c r="H69" s="35"/>
      <c r="I69" s="35"/>
      <c r="J69" s="35"/>
      <c r="K69" s="214"/>
    </row>
    <row r="70" spans="1:11" ht="21" customHeight="1">
      <c r="A70" s="215" t="s">
        <v>46</v>
      </c>
      <c r="B70" s="212" t="s">
        <v>47</v>
      </c>
      <c r="C70" s="215"/>
      <c r="D70" s="109" t="s">
        <v>446</v>
      </c>
      <c r="E70" s="241">
        <f>H70+I70+J70</f>
        <v>12</v>
      </c>
      <c r="F70" s="241"/>
      <c r="G70" s="241"/>
      <c r="H70" s="241">
        <f>SUM(H72:H75)</f>
        <v>0</v>
      </c>
      <c r="I70" s="241">
        <f t="shared" ref="I70:J70" si="4">SUM(I72:I75)</f>
        <v>0</v>
      </c>
      <c r="J70" s="241">
        <f t="shared" si="4"/>
        <v>12</v>
      </c>
      <c r="K70" s="212" t="s">
        <v>36</v>
      </c>
    </row>
    <row r="71" spans="1:11" ht="21" customHeight="1" thickBot="1">
      <c r="A71" s="216"/>
      <c r="B71" s="213"/>
      <c r="C71" s="216"/>
      <c r="D71" s="117" t="s">
        <v>26</v>
      </c>
      <c r="E71" s="242"/>
      <c r="F71" s="242"/>
      <c r="G71" s="242"/>
      <c r="H71" s="242"/>
      <c r="I71" s="242"/>
      <c r="J71" s="242"/>
      <c r="K71" s="213"/>
    </row>
    <row r="72" spans="1:11" ht="21" customHeight="1" thickBot="1">
      <c r="A72" s="216"/>
      <c r="B72" s="213"/>
      <c r="C72" s="216"/>
      <c r="D72" s="117" t="s">
        <v>29</v>
      </c>
      <c r="E72" s="13">
        <f>H72+I72+J72</f>
        <v>3</v>
      </c>
      <c r="F72" s="13"/>
      <c r="G72" s="13"/>
      <c r="H72" s="13">
        <v>0</v>
      </c>
      <c r="I72" s="13"/>
      <c r="J72" s="13">
        <v>3</v>
      </c>
      <c r="K72" s="213"/>
    </row>
    <row r="73" spans="1:11" ht="21" customHeight="1" thickBot="1">
      <c r="A73" s="216"/>
      <c r="B73" s="213"/>
      <c r="C73" s="216"/>
      <c r="D73" s="117" t="s">
        <v>30</v>
      </c>
      <c r="E73" s="13">
        <f>H73+I73+J73</f>
        <v>3</v>
      </c>
      <c r="F73" s="13"/>
      <c r="G73" s="13"/>
      <c r="H73" s="13">
        <v>0</v>
      </c>
      <c r="I73" s="13"/>
      <c r="J73" s="13">
        <v>3</v>
      </c>
      <c r="K73" s="213"/>
    </row>
    <row r="74" spans="1:11" ht="21" customHeight="1" thickBot="1">
      <c r="A74" s="216"/>
      <c r="B74" s="213"/>
      <c r="C74" s="216"/>
      <c r="D74" s="117" t="s">
        <v>32</v>
      </c>
      <c r="E74" s="13">
        <f>H74+I74+J74</f>
        <v>3</v>
      </c>
      <c r="F74" s="13"/>
      <c r="G74" s="13"/>
      <c r="H74" s="13">
        <v>0</v>
      </c>
      <c r="I74" s="13"/>
      <c r="J74" s="13">
        <v>3</v>
      </c>
      <c r="K74" s="213"/>
    </row>
    <row r="75" spans="1:11" ht="21" customHeight="1" thickBot="1">
      <c r="A75" s="216"/>
      <c r="B75" s="213"/>
      <c r="C75" s="216"/>
      <c r="D75" s="117" t="s">
        <v>331</v>
      </c>
      <c r="E75" s="13">
        <f>H75+I75+J75</f>
        <v>3</v>
      </c>
      <c r="F75" s="13"/>
      <c r="G75" s="13"/>
      <c r="H75" s="13">
        <v>0</v>
      </c>
      <c r="I75" s="13"/>
      <c r="J75" s="13">
        <v>3</v>
      </c>
      <c r="K75" s="213"/>
    </row>
    <row r="76" spans="1:11" ht="21" customHeight="1" thickBot="1">
      <c r="A76" s="217"/>
      <c r="B76" s="214"/>
      <c r="C76" s="217"/>
      <c r="D76" s="110" t="s">
        <v>445</v>
      </c>
      <c r="E76" s="35"/>
      <c r="F76" s="35"/>
      <c r="G76" s="35"/>
      <c r="H76" s="35"/>
      <c r="I76" s="35"/>
      <c r="J76" s="35"/>
      <c r="K76" s="214"/>
    </row>
    <row r="77" spans="1:11" ht="21" customHeight="1">
      <c r="A77" s="215" t="s">
        <v>48</v>
      </c>
      <c r="B77" s="212" t="s">
        <v>49</v>
      </c>
      <c r="C77" s="215"/>
      <c r="D77" s="109" t="s">
        <v>446</v>
      </c>
      <c r="E77" s="241">
        <f>H77+I77+J77</f>
        <v>9</v>
      </c>
      <c r="F77" s="241"/>
      <c r="G77" s="241"/>
      <c r="H77" s="241">
        <f>SUM(H79:H82)</f>
        <v>0</v>
      </c>
      <c r="I77" s="241"/>
      <c r="J77" s="241">
        <f>SUM(J79:J82)</f>
        <v>9</v>
      </c>
      <c r="K77" s="212" t="s">
        <v>36</v>
      </c>
    </row>
    <row r="78" spans="1:11" ht="21" customHeight="1" thickBot="1">
      <c r="A78" s="216"/>
      <c r="B78" s="213"/>
      <c r="C78" s="216"/>
      <c r="D78" s="117" t="s">
        <v>26</v>
      </c>
      <c r="E78" s="242"/>
      <c r="F78" s="242"/>
      <c r="G78" s="242"/>
      <c r="H78" s="242"/>
      <c r="I78" s="242"/>
      <c r="J78" s="242"/>
      <c r="K78" s="213"/>
    </row>
    <row r="79" spans="1:11" ht="21" customHeight="1" thickBot="1">
      <c r="A79" s="216"/>
      <c r="B79" s="213"/>
      <c r="C79" s="216"/>
      <c r="D79" s="117" t="s">
        <v>29</v>
      </c>
      <c r="E79" s="13">
        <f>H79+I79+J79</f>
        <v>0</v>
      </c>
      <c r="F79" s="13"/>
      <c r="G79" s="13"/>
      <c r="H79" s="13"/>
      <c r="I79" s="13"/>
      <c r="J79" s="13">
        <v>0</v>
      </c>
      <c r="K79" s="213"/>
    </row>
    <row r="80" spans="1:11" ht="21" customHeight="1" thickBot="1">
      <c r="A80" s="216"/>
      <c r="B80" s="213"/>
      <c r="C80" s="216"/>
      <c r="D80" s="117" t="s">
        <v>30</v>
      </c>
      <c r="E80" s="13">
        <f>H80+I80+J80</f>
        <v>3</v>
      </c>
      <c r="F80" s="13"/>
      <c r="G80" s="13"/>
      <c r="H80" s="13">
        <v>0</v>
      </c>
      <c r="I80" s="13"/>
      <c r="J80" s="13">
        <v>3</v>
      </c>
      <c r="K80" s="213"/>
    </row>
    <row r="81" spans="1:11" ht="21" customHeight="1" thickBot="1">
      <c r="A81" s="216"/>
      <c r="B81" s="213"/>
      <c r="C81" s="216"/>
      <c r="D81" s="117" t="s">
        <v>32</v>
      </c>
      <c r="E81" s="13">
        <f>H81+I81+J81</f>
        <v>3</v>
      </c>
      <c r="F81" s="13"/>
      <c r="G81" s="13"/>
      <c r="H81" s="13">
        <v>0</v>
      </c>
      <c r="I81" s="13"/>
      <c r="J81" s="13">
        <v>3</v>
      </c>
      <c r="K81" s="213"/>
    </row>
    <row r="82" spans="1:11" ht="21" customHeight="1" thickBot="1">
      <c r="A82" s="216"/>
      <c r="B82" s="213"/>
      <c r="C82" s="216"/>
      <c r="D82" s="117" t="s">
        <v>331</v>
      </c>
      <c r="E82" s="13">
        <f>H82+I82+J82</f>
        <v>3</v>
      </c>
      <c r="F82" s="13"/>
      <c r="G82" s="13"/>
      <c r="H82" s="13">
        <v>0</v>
      </c>
      <c r="I82" s="13"/>
      <c r="J82" s="13">
        <v>3</v>
      </c>
      <c r="K82" s="213"/>
    </row>
    <row r="83" spans="1:11" ht="21" customHeight="1" thickBot="1">
      <c r="A83" s="217"/>
      <c r="B83" s="214"/>
      <c r="C83" s="217"/>
      <c r="D83" s="110" t="s">
        <v>445</v>
      </c>
      <c r="E83" s="35"/>
      <c r="F83" s="35"/>
      <c r="G83" s="35"/>
      <c r="H83" s="35"/>
      <c r="I83" s="35"/>
      <c r="J83" s="35"/>
      <c r="K83" s="214"/>
    </row>
    <row r="84" spans="1:11" ht="21" customHeight="1">
      <c r="A84" s="215" t="s">
        <v>50</v>
      </c>
      <c r="B84" s="212" t="s">
        <v>51</v>
      </c>
      <c r="C84" s="215"/>
      <c r="D84" s="109" t="s">
        <v>446</v>
      </c>
      <c r="E84" s="241">
        <f>H84+I84+J84</f>
        <v>52</v>
      </c>
      <c r="F84" s="241"/>
      <c r="G84" s="241"/>
      <c r="H84" s="241">
        <f>SUM(H86:H89)</f>
        <v>0</v>
      </c>
      <c r="I84" s="241"/>
      <c r="J84" s="241">
        <f t="shared" ref="J84" si="5">SUM(J86:J89)</f>
        <v>52</v>
      </c>
      <c r="K84" s="215" t="s">
        <v>36</v>
      </c>
    </row>
    <row r="85" spans="1:11" ht="21" customHeight="1" thickBot="1">
      <c r="A85" s="216"/>
      <c r="B85" s="213"/>
      <c r="C85" s="216"/>
      <c r="D85" s="117" t="s">
        <v>26</v>
      </c>
      <c r="E85" s="242"/>
      <c r="F85" s="242"/>
      <c r="G85" s="242"/>
      <c r="H85" s="242"/>
      <c r="I85" s="242"/>
      <c r="J85" s="242"/>
      <c r="K85" s="216"/>
    </row>
    <row r="86" spans="1:11" ht="21" customHeight="1" thickBot="1">
      <c r="A86" s="216"/>
      <c r="B86" s="213"/>
      <c r="C86" s="216"/>
      <c r="D86" s="117" t="s">
        <v>29</v>
      </c>
      <c r="E86" s="13">
        <f>H86+I86+J86</f>
        <v>10</v>
      </c>
      <c r="F86" s="13"/>
      <c r="G86" s="13"/>
      <c r="H86" s="13">
        <v>0</v>
      </c>
      <c r="I86" s="13"/>
      <c r="J86" s="13">
        <v>10</v>
      </c>
      <c r="K86" s="216"/>
    </row>
    <row r="87" spans="1:11" ht="21" customHeight="1" thickBot="1">
      <c r="A87" s="216"/>
      <c r="B87" s="213"/>
      <c r="C87" s="216"/>
      <c r="D87" s="117" t="s">
        <v>30</v>
      </c>
      <c r="E87" s="13">
        <f>H87+I87+J87</f>
        <v>12</v>
      </c>
      <c r="F87" s="13"/>
      <c r="G87" s="13"/>
      <c r="H87" s="13">
        <v>0</v>
      </c>
      <c r="I87" s="13"/>
      <c r="J87" s="13">
        <v>12</v>
      </c>
      <c r="K87" s="216"/>
    </row>
    <row r="88" spans="1:11" ht="21" customHeight="1" thickBot="1">
      <c r="A88" s="216"/>
      <c r="B88" s="213"/>
      <c r="C88" s="216"/>
      <c r="D88" s="117" t="s">
        <v>32</v>
      </c>
      <c r="E88" s="13">
        <f>H88+I88+J88</f>
        <v>15</v>
      </c>
      <c r="F88" s="13"/>
      <c r="G88" s="13"/>
      <c r="H88" s="13">
        <v>0</v>
      </c>
      <c r="I88" s="13"/>
      <c r="J88" s="13">
        <v>15</v>
      </c>
      <c r="K88" s="216"/>
    </row>
    <row r="89" spans="1:11" ht="21" customHeight="1" thickBot="1">
      <c r="A89" s="216"/>
      <c r="B89" s="213"/>
      <c r="C89" s="216"/>
      <c r="D89" s="117" t="s">
        <v>331</v>
      </c>
      <c r="E89" s="13">
        <f>H89+I89+J89</f>
        <v>15</v>
      </c>
      <c r="F89" s="13"/>
      <c r="G89" s="13"/>
      <c r="H89" s="13">
        <v>0</v>
      </c>
      <c r="I89" s="13"/>
      <c r="J89" s="13">
        <v>15</v>
      </c>
      <c r="K89" s="216"/>
    </row>
    <row r="90" spans="1:11" ht="21" customHeight="1" thickBot="1">
      <c r="A90" s="217"/>
      <c r="B90" s="214"/>
      <c r="C90" s="217"/>
      <c r="D90" s="110" t="s">
        <v>445</v>
      </c>
      <c r="E90" s="35"/>
      <c r="F90" s="35"/>
      <c r="G90" s="35"/>
      <c r="H90" s="35"/>
      <c r="I90" s="35"/>
      <c r="J90" s="35"/>
      <c r="K90" s="217"/>
    </row>
    <row r="91" spans="1:11" ht="21" customHeight="1">
      <c r="A91" s="215" t="s">
        <v>52</v>
      </c>
      <c r="B91" s="212" t="s">
        <v>53</v>
      </c>
      <c r="C91" s="215"/>
      <c r="D91" s="109" t="s">
        <v>446</v>
      </c>
      <c r="E91" s="241">
        <f>H91+I91+J91</f>
        <v>44</v>
      </c>
      <c r="F91" s="241"/>
      <c r="G91" s="241"/>
      <c r="H91" s="241">
        <f>SUM(H93:H96)</f>
        <v>0</v>
      </c>
      <c r="I91" s="241"/>
      <c r="J91" s="241">
        <f>SUM(J93:J96)</f>
        <v>44</v>
      </c>
      <c r="K91" s="212" t="s">
        <v>36</v>
      </c>
    </row>
    <row r="92" spans="1:11" ht="21" customHeight="1" thickBot="1">
      <c r="A92" s="216"/>
      <c r="B92" s="213"/>
      <c r="C92" s="216"/>
      <c r="D92" s="117" t="s">
        <v>26</v>
      </c>
      <c r="E92" s="242"/>
      <c r="F92" s="242"/>
      <c r="G92" s="242"/>
      <c r="H92" s="242"/>
      <c r="I92" s="242"/>
      <c r="J92" s="242"/>
      <c r="K92" s="213"/>
    </row>
    <row r="93" spans="1:11" ht="21" customHeight="1" thickBot="1">
      <c r="A93" s="216"/>
      <c r="B93" s="213"/>
      <c r="C93" s="216"/>
      <c r="D93" s="117" t="s">
        <v>29</v>
      </c>
      <c r="E93" s="13">
        <f>H93+I93+J93</f>
        <v>8</v>
      </c>
      <c r="F93" s="13"/>
      <c r="G93" s="13"/>
      <c r="H93" s="13"/>
      <c r="I93" s="13"/>
      <c r="J93" s="13">
        <v>8</v>
      </c>
      <c r="K93" s="213"/>
    </row>
    <row r="94" spans="1:11" ht="21" customHeight="1" thickBot="1">
      <c r="A94" s="216"/>
      <c r="B94" s="213"/>
      <c r="C94" s="216"/>
      <c r="D94" s="117" t="s">
        <v>30</v>
      </c>
      <c r="E94" s="13">
        <f>H94+I94+J94</f>
        <v>10</v>
      </c>
      <c r="F94" s="13"/>
      <c r="G94" s="13"/>
      <c r="H94" s="13"/>
      <c r="I94" s="13"/>
      <c r="J94" s="13">
        <v>10</v>
      </c>
      <c r="K94" s="213"/>
    </row>
    <row r="95" spans="1:11" ht="21" customHeight="1" thickBot="1">
      <c r="A95" s="216"/>
      <c r="B95" s="213"/>
      <c r="C95" s="216"/>
      <c r="D95" s="117" t="s">
        <v>32</v>
      </c>
      <c r="E95" s="13">
        <f>H95+I95+J95</f>
        <v>13</v>
      </c>
      <c r="F95" s="13"/>
      <c r="G95" s="13"/>
      <c r="H95" s="13"/>
      <c r="I95" s="13"/>
      <c r="J95" s="13">
        <v>13</v>
      </c>
      <c r="K95" s="213"/>
    </row>
    <row r="96" spans="1:11" ht="21" customHeight="1" thickBot="1">
      <c r="A96" s="216"/>
      <c r="B96" s="213"/>
      <c r="C96" s="216"/>
      <c r="D96" s="117" t="s">
        <v>331</v>
      </c>
      <c r="E96" s="13">
        <f>H96+I96+J96</f>
        <v>13</v>
      </c>
      <c r="F96" s="13"/>
      <c r="G96" s="13"/>
      <c r="H96" s="13"/>
      <c r="I96" s="13"/>
      <c r="J96" s="13">
        <v>13</v>
      </c>
      <c r="K96" s="213"/>
    </row>
    <row r="97" spans="1:11" ht="21" customHeight="1" thickBot="1">
      <c r="A97" s="217"/>
      <c r="B97" s="214"/>
      <c r="C97" s="217"/>
      <c r="D97" s="110" t="s">
        <v>445</v>
      </c>
      <c r="E97" s="35"/>
      <c r="F97" s="35"/>
      <c r="G97" s="35"/>
      <c r="H97" s="35"/>
      <c r="I97" s="35"/>
      <c r="J97" s="35"/>
      <c r="K97" s="214"/>
    </row>
    <row r="98" spans="1:11" ht="21" customHeight="1">
      <c r="A98" s="215" t="s">
        <v>360</v>
      </c>
      <c r="B98" s="212" t="s">
        <v>361</v>
      </c>
      <c r="C98" s="215"/>
      <c r="D98" s="97" t="s">
        <v>330</v>
      </c>
      <c r="E98" s="257">
        <f>E101</f>
        <v>100</v>
      </c>
      <c r="F98" s="287"/>
      <c r="G98" s="287"/>
      <c r="H98" s="257">
        <f>H101</f>
        <v>100</v>
      </c>
      <c r="I98" s="215"/>
      <c r="J98" s="215"/>
      <c r="K98" s="212" t="s">
        <v>36</v>
      </c>
    </row>
    <row r="99" spans="1:11" ht="21" customHeight="1" thickBot="1">
      <c r="A99" s="216"/>
      <c r="B99" s="213"/>
      <c r="C99" s="216"/>
      <c r="D99" s="117" t="s">
        <v>26</v>
      </c>
      <c r="E99" s="286"/>
      <c r="F99" s="286"/>
      <c r="G99" s="286"/>
      <c r="H99" s="286"/>
      <c r="I99" s="217"/>
      <c r="J99" s="217"/>
      <c r="K99" s="213"/>
    </row>
    <row r="100" spans="1:11" ht="21" customHeight="1" thickBot="1">
      <c r="A100" s="216"/>
      <c r="B100" s="213"/>
      <c r="C100" s="216"/>
      <c r="D100" s="117" t="s">
        <v>29</v>
      </c>
      <c r="E100" s="100"/>
      <c r="F100" s="100"/>
      <c r="G100" s="100"/>
      <c r="H100" s="100"/>
      <c r="I100" s="100"/>
      <c r="J100" s="100"/>
      <c r="K100" s="213"/>
    </row>
    <row r="101" spans="1:11" ht="21" customHeight="1" thickBot="1">
      <c r="A101" s="216"/>
      <c r="B101" s="213"/>
      <c r="C101" s="216"/>
      <c r="D101" s="117" t="s">
        <v>30</v>
      </c>
      <c r="E101" s="100">
        <f>H101</f>
        <v>100</v>
      </c>
      <c r="F101" s="100"/>
      <c r="G101" s="100"/>
      <c r="H101" s="100">
        <v>100</v>
      </c>
      <c r="I101" s="100"/>
      <c r="J101" s="100"/>
      <c r="K101" s="213"/>
    </row>
    <row r="102" spans="1:11" ht="21" customHeight="1" thickBot="1">
      <c r="A102" s="216"/>
      <c r="B102" s="213"/>
      <c r="C102" s="216"/>
      <c r="D102" s="117" t="s">
        <v>32</v>
      </c>
      <c r="E102" s="100"/>
      <c r="F102" s="100"/>
      <c r="G102" s="100"/>
      <c r="H102" s="100"/>
      <c r="I102" s="100"/>
      <c r="J102" s="100"/>
      <c r="K102" s="213"/>
    </row>
    <row r="103" spans="1:11" ht="21" customHeight="1" thickBot="1">
      <c r="A103" s="216"/>
      <c r="B103" s="213"/>
      <c r="C103" s="216"/>
      <c r="D103" s="117" t="s">
        <v>331</v>
      </c>
      <c r="E103" s="100"/>
      <c r="F103" s="100"/>
      <c r="G103" s="100"/>
      <c r="H103" s="100"/>
      <c r="I103" s="100"/>
      <c r="J103" s="100"/>
      <c r="K103" s="213"/>
    </row>
    <row r="104" spans="1:11" ht="21" customHeight="1" thickBot="1">
      <c r="A104" s="217"/>
      <c r="B104" s="214"/>
      <c r="C104" s="217"/>
      <c r="D104" s="110" t="s">
        <v>445</v>
      </c>
      <c r="E104" s="35"/>
      <c r="F104" s="35"/>
      <c r="G104" s="35"/>
      <c r="H104" s="35"/>
      <c r="I104" s="35"/>
      <c r="J104" s="35"/>
      <c r="K104" s="214"/>
    </row>
    <row r="105" spans="1:11" ht="21" customHeight="1">
      <c r="A105" s="215" t="s">
        <v>403</v>
      </c>
      <c r="B105" s="212" t="s">
        <v>405</v>
      </c>
      <c r="C105" s="215"/>
      <c r="D105" s="97" t="s">
        <v>446</v>
      </c>
      <c r="E105" s="257">
        <f>E109+E110</f>
        <v>40</v>
      </c>
      <c r="F105" s="257"/>
      <c r="G105" s="257"/>
      <c r="H105" s="257">
        <f t="shared" ref="H105:J105" si="6">H109+H110</f>
        <v>36</v>
      </c>
      <c r="I105" s="259"/>
      <c r="J105" s="257">
        <f t="shared" si="6"/>
        <v>4</v>
      </c>
      <c r="K105" s="212" t="s">
        <v>409</v>
      </c>
    </row>
    <row r="106" spans="1:11" ht="21" customHeight="1" thickBot="1">
      <c r="A106" s="216"/>
      <c r="B106" s="213"/>
      <c r="C106" s="216"/>
      <c r="D106" s="117" t="s">
        <v>26</v>
      </c>
      <c r="E106" s="286"/>
      <c r="F106" s="286"/>
      <c r="G106" s="286"/>
      <c r="H106" s="286"/>
      <c r="I106" s="217"/>
      <c r="J106" s="286"/>
      <c r="K106" s="213"/>
    </row>
    <row r="107" spans="1:11" ht="21" customHeight="1" thickBot="1">
      <c r="A107" s="216"/>
      <c r="B107" s="213"/>
      <c r="C107" s="216"/>
      <c r="D107" s="117" t="s">
        <v>29</v>
      </c>
      <c r="E107" s="100"/>
      <c r="F107" s="26"/>
      <c r="G107" s="100"/>
      <c r="H107" s="26"/>
      <c r="I107" s="100"/>
      <c r="J107" s="26"/>
      <c r="K107" s="213"/>
    </row>
    <row r="108" spans="1:11" ht="21" customHeight="1" thickBot="1">
      <c r="A108" s="216"/>
      <c r="B108" s="213"/>
      <c r="C108" s="216"/>
      <c r="D108" s="117" t="s">
        <v>30</v>
      </c>
      <c r="E108" s="100"/>
      <c r="F108" s="26"/>
      <c r="G108" s="100"/>
      <c r="H108" s="26"/>
      <c r="I108" s="100"/>
      <c r="J108" s="26"/>
      <c r="K108" s="213"/>
    </row>
    <row r="109" spans="1:11" ht="21" customHeight="1" thickBot="1">
      <c r="A109" s="216"/>
      <c r="B109" s="213"/>
      <c r="C109" s="216"/>
      <c r="D109" s="117" t="s">
        <v>32</v>
      </c>
      <c r="E109" s="100">
        <f>H109+J109</f>
        <v>20</v>
      </c>
      <c r="F109" s="26"/>
      <c r="G109" s="100"/>
      <c r="H109" s="26">
        <v>18</v>
      </c>
      <c r="I109" s="100"/>
      <c r="J109" s="26">
        <v>2</v>
      </c>
      <c r="K109" s="213"/>
    </row>
    <row r="110" spans="1:11" ht="21" customHeight="1" thickBot="1">
      <c r="A110" s="216"/>
      <c r="B110" s="213"/>
      <c r="C110" s="216"/>
      <c r="D110" s="117" t="s">
        <v>331</v>
      </c>
      <c r="E110" s="100">
        <f>H110+J110</f>
        <v>20</v>
      </c>
      <c r="F110" s="26"/>
      <c r="G110" s="100"/>
      <c r="H110" s="26">
        <v>18</v>
      </c>
      <c r="I110" s="100"/>
      <c r="J110" s="26">
        <v>2</v>
      </c>
      <c r="K110" s="213"/>
    </row>
    <row r="111" spans="1:11" ht="21" customHeight="1" thickBot="1">
      <c r="A111" s="217"/>
      <c r="B111" s="214"/>
      <c r="C111" s="217"/>
      <c r="D111" s="110" t="s">
        <v>445</v>
      </c>
      <c r="E111" s="35"/>
      <c r="F111" s="35"/>
      <c r="G111" s="35"/>
      <c r="H111" s="35"/>
      <c r="I111" s="35"/>
      <c r="J111" s="35"/>
      <c r="K111" s="214"/>
    </row>
    <row r="112" spans="1:11" ht="21" customHeight="1">
      <c r="A112" s="215" t="s">
        <v>404</v>
      </c>
      <c r="B112" s="212" t="s">
        <v>406</v>
      </c>
      <c r="C112" s="215"/>
      <c r="D112" s="97" t="s">
        <v>446</v>
      </c>
      <c r="E112" s="257">
        <f>E117</f>
        <v>25</v>
      </c>
      <c r="F112" s="257"/>
      <c r="G112" s="257"/>
      <c r="H112" s="257">
        <f t="shared" ref="H112:J112" si="7">H117</f>
        <v>20</v>
      </c>
      <c r="I112" s="257"/>
      <c r="J112" s="257">
        <f t="shared" si="7"/>
        <v>5</v>
      </c>
      <c r="K112" s="212" t="s">
        <v>409</v>
      </c>
    </row>
    <row r="113" spans="1:11" ht="21" customHeight="1" thickBot="1">
      <c r="A113" s="216"/>
      <c r="B113" s="213"/>
      <c r="C113" s="216"/>
      <c r="D113" s="117" t="s">
        <v>26</v>
      </c>
      <c r="E113" s="286"/>
      <c r="F113" s="286"/>
      <c r="G113" s="286"/>
      <c r="H113" s="286"/>
      <c r="I113" s="286"/>
      <c r="J113" s="286"/>
      <c r="K113" s="213"/>
    </row>
    <row r="114" spans="1:11" ht="21" customHeight="1" thickBot="1">
      <c r="A114" s="216"/>
      <c r="B114" s="213"/>
      <c r="C114" s="216"/>
      <c r="D114" s="117" t="s">
        <v>29</v>
      </c>
      <c r="E114" s="100"/>
      <c r="F114" s="26"/>
      <c r="G114" s="100"/>
      <c r="H114" s="26"/>
      <c r="I114" s="100"/>
      <c r="J114" s="26"/>
      <c r="K114" s="213"/>
    </row>
    <row r="115" spans="1:11" ht="21" customHeight="1" thickBot="1">
      <c r="A115" s="216"/>
      <c r="B115" s="213"/>
      <c r="C115" s="216"/>
      <c r="D115" s="117" t="s">
        <v>30</v>
      </c>
      <c r="E115" s="100"/>
      <c r="F115" s="26"/>
      <c r="G115" s="100"/>
      <c r="H115" s="26"/>
      <c r="I115" s="100"/>
      <c r="J115" s="26"/>
      <c r="K115" s="213"/>
    </row>
    <row r="116" spans="1:11" ht="21" customHeight="1" thickBot="1">
      <c r="A116" s="216"/>
      <c r="B116" s="213"/>
      <c r="C116" s="216"/>
      <c r="D116" s="117" t="s">
        <v>32</v>
      </c>
      <c r="E116" s="100"/>
      <c r="F116" s="26"/>
      <c r="G116" s="100"/>
      <c r="H116" s="26"/>
      <c r="I116" s="100"/>
      <c r="J116" s="26"/>
      <c r="K116" s="213"/>
    </row>
    <row r="117" spans="1:11" ht="21" customHeight="1" thickBot="1">
      <c r="A117" s="216"/>
      <c r="B117" s="213"/>
      <c r="C117" s="216"/>
      <c r="D117" s="117" t="s">
        <v>331</v>
      </c>
      <c r="E117" s="100">
        <f>H117+J117</f>
        <v>25</v>
      </c>
      <c r="F117" s="26"/>
      <c r="G117" s="100"/>
      <c r="H117" s="26">
        <v>20</v>
      </c>
      <c r="I117" s="18"/>
      <c r="J117" s="26">
        <v>5</v>
      </c>
      <c r="K117" s="213"/>
    </row>
    <row r="118" spans="1:11" ht="21" customHeight="1" thickBot="1">
      <c r="A118" s="217"/>
      <c r="B118" s="214"/>
      <c r="C118" s="217"/>
      <c r="D118" s="110" t="s">
        <v>445</v>
      </c>
      <c r="E118" s="35"/>
      <c r="F118" s="35"/>
      <c r="G118" s="35"/>
      <c r="H118" s="35"/>
      <c r="I118" s="35"/>
      <c r="J118" s="35"/>
      <c r="K118" s="214"/>
    </row>
    <row r="119" spans="1:11" ht="21" customHeight="1">
      <c r="A119" s="215" t="s">
        <v>407</v>
      </c>
      <c r="B119" s="212" t="s">
        <v>408</v>
      </c>
      <c r="C119" s="215"/>
      <c r="D119" s="97" t="s">
        <v>446</v>
      </c>
      <c r="E119" s="257">
        <f>E123+E124</f>
        <v>18</v>
      </c>
      <c r="F119" s="257"/>
      <c r="G119" s="257"/>
      <c r="H119" s="257">
        <f t="shared" ref="H119:J119" si="8">H123+H124</f>
        <v>14</v>
      </c>
      <c r="I119" s="257"/>
      <c r="J119" s="257">
        <f t="shared" si="8"/>
        <v>4</v>
      </c>
      <c r="K119" s="212" t="s">
        <v>409</v>
      </c>
    </row>
    <row r="120" spans="1:11" ht="21" customHeight="1" thickBot="1">
      <c r="A120" s="216"/>
      <c r="B120" s="213"/>
      <c r="C120" s="216"/>
      <c r="D120" s="117" t="s">
        <v>26</v>
      </c>
      <c r="E120" s="286"/>
      <c r="F120" s="286"/>
      <c r="G120" s="286"/>
      <c r="H120" s="286"/>
      <c r="I120" s="286"/>
      <c r="J120" s="286"/>
      <c r="K120" s="314"/>
    </row>
    <row r="121" spans="1:11" ht="21" customHeight="1" thickBot="1">
      <c r="A121" s="216"/>
      <c r="B121" s="213"/>
      <c r="C121" s="216"/>
      <c r="D121" s="117" t="s">
        <v>29</v>
      </c>
      <c r="E121" s="26"/>
      <c r="F121" s="100"/>
      <c r="G121" s="26"/>
      <c r="H121" s="100"/>
      <c r="I121" s="59"/>
      <c r="J121" s="100"/>
      <c r="K121" s="314"/>
    </row>
    <row r="122" spans="1:11" ht="21" customHeight="1" thickBot="1">
      <c r="A122" s="216"/>
      <c r="B122" s="213"/>
      <c r="C122" s="216"/>
      <c r="D122" s="117" t="s">
        <v>30</v>
      </c>
      <c r="E122" s="26"/>
      <c r="F122" s="100"/>
      <c r="G122" s="26"/>
      <c r="H122" s="100"/>
      <c r="I122" s="59"/>
      <c r="J122" s="100"/>
      <c r="K122" s="314"/>
    </row>
    <row r="123" spans="1:11" ht="21" customHeight="1" thickBot="1">
      <c r="A123" s="216"/>
      <c r="B123" s="213"/>
      <c r="C123" s="216"/>
      <c r="D123" s="117" t="s">
        <v>32</v>
      </c>
      <c r="E123" s="26">
        <f>H123+J123</f>
        <v>9</v>
      </c>
      <c r="F123" s="100"/>
      <c r="G123" s="26"/>
      <c r="H123" s="100">
        <v>7</v>
      </c>
      <c r="I123" s="59"/>
      <c r="J123" s="100">
        <v>2</v>
      </c>
      <c r="K123" s="314"/>
    </row>
    <row r="124" spans="1:11" ht="21" customHeight="1" thickBot="1">
      <c r="A124" s="216"/>
      <c r="B124" s="213"/>
      <c r="C124" s="216"/>
      <c r="D124" s="117" t="s">
        <v>331</v>
      </c>
      <c r="E124" s="26">
        <f>H124+J124</f>
        <v>9</v>
      </c>
      <c r="F124" s="100"/>
      <c r="G124" s="26"/>
      <c r="H124" s="100">
        <v>7</v>
      </c>
      <c r="I124" s="59"/>
      <c r="J124" s="100">
        <v>2</v>
      </c>
      <c r="K124" s="314"/>
    </row>
    <row r="125" spans="1:11" ht="21" customHeight="1" thickBot="1">
      <c r="A125" s="217"/>
      <c r="B125" s="214"/>
      <c r="C125" s="217"/>
      <c r="D125" s="110" t="s">
        <v>445</v>
      </c>
      <c r="E125" s="35"/>
      <c r="F125" s="35"/>
      <c r="G125" s="35"/>
      <c r="H125" s="35"/>
      <c r="I125" s="35"/>
      <c r="J125" s="35"/>
      <c r="K125" s="315"/>
    </row>
    <row r="126" spans="1:11" ht="21" customHeight="1">
      <c r="A126" s="215" t="s">
        <v>416</v>
      </c>
      <c r="B126" s="215" t="s">
        <v>417</v>
      </c>
      <c r="C126" s="215"/>
      <c r="D126" s="97" t="s">
        <v>446</v>
      </c>
      <c r="E126" s="257">
        <f>E130+E131</f>
        <v>41</v>
      </c>
      <c r="F126" s="257"/>
      <c r="G126" s="257"/>
      <c r="H126" s="257">
        <f t="shared" ref="H126:J126" si="9">H130+H131</f>
        <v>36</v>
      </c>
      <c r="I126" s="257"/>
      <c r="J126" s="257">
        <f t="shared" si="9"/>
        <v>5</v>
      </c>
      <c r="K126" s="212" t="s">
        <v>409</v>
      </c>
    </row>
    <row r="127" spans="1:11" ht="21" customHeight="1" thickBot="1">
      <c r="A127" s="216"/>
      <c r="B127" s="216"/>
      <c r="C127" s="216"/>
      <c r="D127" s="117" t="s">
        <v>26</v>
      </c>
      <c r="E127" s="286"/>
      <c r="F127" s="286"/>
      <c r="G127" s="286"/>
      <c r="H127" s="286"/>
      <c r="I127" s="286"/>
      <c r="J127" s="286"/>
      <c r="K127" s="213"/>
    </row>
    <row r="128" spans="1:11" ht="21" customHeight="1" thickBot="1">
      <c r="A128" s="216"/>
      <c r="B128" s="216"/>
      <c r="C128" s="216"/>
      <c r="D128" s="117" t="s">
        <v>29</v>
      </c>
      <c r="E128" s="26"/>
      <c r="F128" s="100"/>
      <c r="G128" s="26"/>
      <c r="H128" s="100"/>
      <c r="I128" s="59"/>
      <c r="J128" s="100"/>
      <c r="K128" s="213"/>
    </row>
    <row r="129" spans="1:11" ht="21" customHeight="1" thickBot="1">
      <c r="A129" s="216"/>
      <c r="B129" s="216"/>
      <c r="C129" s="216"/>
      <c r="D129" s="117" t="s">
        <v>30</v>
      </c>
      <c r="E129" s="26"/>
      <c r="F129" s="100"/>
      <c r="G129" s="26"/>
      <c r="H129" s="100"/>
      <c r="I129" s="59"/>
      <c r="J129" s="100"/>
      <c r="K129" s="213"/>
    </row>
    <row r="130" spans="1:11" ht="21" customHeight="1" thickBot="1">
      <c r="A130" s="216"/>
      <c r="B130" s="216"/>
      <c r="C130" s="216"/>
      <c r="D130" s="117" t="s">
        <v>32</v>
      </c>
      <c r="E130" s="26">
        <f>H130+J130</f>
        <v>33</v>
      </c>
      <c r="F130" s="100"/>
      <c r="G130" s="26"/>
      <c r="H130" s="100">
        <v>28</v>
      </c>
      <c r="I130" s="59"/>
      <c r="J130" s="100">
        <v>5</v>
      </c>
      <c r="K130" s="213"/>
    </row>
    <row r="131" spans="1:11" ht="21" customHeight="1" thickBot="1">
      <c r="A131" s="216"/>
      <c r="B131" s="216"/>
      <c r="C131" s="216"/>
      <c r="D131" s="117" t="s">
        <v>331</v>
      </c>
      <c r="E131" s="26">
        <f>H131</f>
        <v>8</v>
      </c>
      <c r="F131" s="100"/>
      <c r="G131" s="26"/>
      <c r="H131" s="100">
        <v>8</v>
      </c>
      <c r="I131" s="59"/>
      <c r="J131" s="100"/>
      <c r="K131" s="213"/>
    </row>
    <row r="132" spans="1:11" ht="21" customHeight="1" thickBot="1">
      <c r="A132" s="217"/>
      <c r="B132" s="217"/>
      <c r="C132" s="217"/>
      <c r="D132" s="110" t="s">
        <v>445</v>
      </c>
      <c r="E132" s="35"/>
      <c r="F132" s="35"/>
      <c r="G132" s="35"/>
      <c r="H132" s="35"/>
      <c r="I132" s="35"/>
      <c r="J132" s="35"/>
      <c r="K132" s="214"/>
    </row>
    <row r="133" spans="1:11" ht="21" customHeight="1">
      <c r="A133" s="215" t="s">
        <v>422</v>
      </c>
      <c r="B133" s="212" t="s">
        <v>426</v>
      </c>
      <c r="C133" s="101"/>
      <c r="D133" s="97" t="s">
        <v>446</v>
      </c>
      <c r="E133" s="257">
        <f>E137+E138</f>
        <v>4</v>
      </c>
      <c r="F133" s="257"/>
      <c r="G133" s="257"/>
      <c r="H133" s="257">
        <f>H137+H138</f>
        <v>4</v>
      </c>
      <c r="I133" s="257"/>
      <c r="J133" s="257"/>
      <c r="K133" s="212" t="s">
        <v>409</v>
      </c>
    </row>
    <row r="134" spans="1:11" ht="21" customHeight="1" thickBot="1">
      <c r="A134" s="216"/>
      <c r="B134" s="213"/>
      <c r="C134" s="103"/>
      <c r="D134" s="117" t="s">
        <v>26</v>
      </c>
      <c r="E134" s="258"/>
      <c r="F134" s="258"/>
      <c r="G134" s="258"/>
      <c r="H134" s="258"/>
      <c r="I134" s="258"/>
      <c r="J134" s="258"/>
      <c r="K134" s="213"/>
    </row>
    <row r="135" spans="1:11" ht="21" customHeight="1" thickBot="1">
      <c r="A135" s="216"/>
      <c r="B135" s="213"/>
      <c r="C135" s="103"/>
      <c r="D135" s="117" t="s">
        <v>29</v>
      </c>
      <c r="E135" s="28"/>
      <c r="F135" s="111"/>
      <c r="G135" s="28"/>
      <c r="H135" s="111"/>
      <c r="I135" s="28"/>
      <c r="J135" s="111"/>
      <c r="K135" s="213"/>
    </row>
    <row r="136" spans="1:11" ht="21" customHeight="1" thickBot="1">
      <c r="A136" s="216"/>
      <c r="B136" s="213"/>
      <c r="C136" s="103"/>
      <c r="D136" s="117" t="s">
        <v>30</v>
      </c>
      <c r="E136" s="65"/>
      <c r="F136" s="18"/>
      <c r="G136" s="59"/>
      <c r="H136" s="18"/>
      <c r="I136" s="59"/>
      <c r="J136" s="18"/>
      <c r="K136" s="213"/>
    </row>
    <row r="137" spans="1:11" ht="21" customHeight="1" thickBot="1">
      <c r="A137" s="216"/>
      <c r="B137" s="213"/>
      <c r="C137" s="103"/>
      <c r="D137" s="117" t="s">
        <v>32</v>
      </c>
      <c r="E137" s="28">
        <f>H137</f>
        <v>2</v>
      </c>
      <c r="F137" s="111"/>
      <c r="G137" s="28"/>
      <c r="H137" s="111">
        <v>2</v>
      </c>
      <c r="I137" s="28"/>
      <c r="J137" s="111"/>
      <c r="K137" s="213"/>
    </row>
    <row r="138" spans="1:11" ht="21" customHeight="1" thickBot="1">
      <c r="A138" s="216"/>
      <c r="B138" s="213"/>
      <c r="C138" s="103"/>
      <c r="D138" s="117" t="s">
        <v>331</v>
      </c>
      <c r="E138" s="65">
        <f>H138</f>
        <v>2</v>
      </c>
      <c r="F138" s="18"/>
      <c r="G138" s="59"/>
      <c r="H138" s="18">
        <v>2</v>
      </c>
      <c r="I138" s="59"/>
      <c r="J138" s="18"/>
      <c r="K138" s="213"/>
    </row>
    <row r="139" spans="1:11" ht="21" customHeight="1" thickBot="1">
      <c r="A139" s="217"/>
      <c r="B139" s="214"/>
      <c r="C139" s="112"/>
      <c r="D139" s="110" t="s">
        <v>445</v>
      </c>
      <c r="E139" s="35"/>
      <c r="F139" s="35"/>
      <c r="G139" s="35"/>
      <c r="H139" s="35"/>
      <c r="I139" s="35"/>
      <c r="J139" s="35"/>
      <c r="K139" s="214"/>
    </row>
    <row r="140" spans="1:11" ht="21" customHeight="1">
      <c r="A140" s="215" t="s">
        <v>423</v>
      </c>
      <c r="B140" s="212" t="s">
        <v>427</v>
      </c>
      <c r="C140" s="97"/>
      <c r="D140" s="97" t="s">
        <v>446</v>
      </c>
      <c r="E140" s="257">
        <f>E144+E145</f>
        <v>14</v>
      </c>
      <c r="F140" s="257"/>
      <c r="G140" s="257"/>
      <c r="H140" s="257">
        <f>H144+H145</f>
        <v>14</v>
      </c>
      <c r="I140" s="257"/>
      <c r="J140" s="257"/>
      <c r="K140" s="212" t="s">
        <v>409</v>
      </c>
    </row>
    <row r="141" spans="1:11" ht="21" customHeight="1" thickBot="1">
      <c r="A141" s="216"/>
      <c r="B141" s="213"/>
      <c r="C141" s="103"/>
      <c r="D141" s="117" t="s">
        <v>26</v>
      </c>
      <c r="E141" s="258"/>
      <c r="F141" s="258"/>
      <c r="G141" s="258"/>
      <c r="H141" s="258"/>
      <c r="I141" s="258"/>
      <c r="J141" s="258"/>
      <c r="K141" s="213"/>
    </row>
    <row r="142" spans="1:11" ht="21" customHeight="1" thickBot="1">
      <c r="A142" s="216"/>
      <c r="B142" s="213"/>
      <c r="C142" s="103"/>
      <c r="D142" s="117" t="s">
        <v>29</v>
      </c>
      <c r="E142" s="28"/>
      <c r="F142" s="111"/>
      <c r="G142" s="28"/>
      <c r="H142" s="111"/>
      <c r="I142" s="28"/>
      <c r="J142" s="111"/>
      <c r="K142" s="213"/>
    </row>
    <row r="143" spans="1:11" ht="21" customHeight="1" thickBot="1">
      <c r="A143" s="216"/>
      <c r="B143" s="213"/>
      <c r="C143" s="103"/>
      <c r="D143" s="117" t="s">
        <v>30</v>
      </c>
      <c r="E143" s="65"/>
      <c r="F143" s="18"/>
      <c r="G143" s="59"/>
      <c r="H143" s="18"/>
      <c r="I143" s="59"/>
      <c r="J143" s="18"/>
      <c r="K143" s="213"/>
    </row>
    <row r="144" spans="1:11" ht="21" customHeight="1" thickBot="1">
      <c r="A144" s="216"/>
      <c r="B144" s="213"/>
      <c r="C144" s="103"/>
      <c r="D144" s="117" t="s">
        <v>32</v>
      </c>
      <c r="E144" s="28">
        <f>H144</f>
        <v>7</v>
      </c>
      <c r="F144" s="111"/>
      <c r="G144" s="28"/>
      <c r="H144" s="111">
        <v>7</v>
      </c>
      <c r="I144" s="28"/>
      <c r="J144" s="111"/>
      <c r="K144" s="213"/>
    </row>
    <row r="145" spans="1:11" ht="21" customHeight="1" thickBot="1">
      <c r="A145" s="216"/>
      <c r="B145" s="213"/>
      <c r="C145" s="103"/>
      <c r="D145" s="117" t="s">
        <v>331</v>
      </c>
      <c r="E145" s="65">
        <f>H145</f>
        <v>7</v>
      </c>
      <c r="F145" s="18"/>
      <c r="G145" s="59"/>
      <c r="H145" s="18">
        <v>7</v>
      </c>
      <c r="I145" s="59"/>
      <c r="J145" s="18"/>
      <c r="K145" s="213"/>
    </row>
    <row r="146" spans="1:11" ht="21" customHeight="1" thickBot="1">
      <c r="A146" s="217"/>
      <c r="B146" s="214"/>
      <c r="C146" s="112"/>
      <c r="D146" s="110" t="s">
        <v>445</v>
      </c>
      <c r="E146" s="35"/>
      <c r="F146" s="35"/>
      <c r="G146" s="35"/>
      <c r="H146" s="35"/>
      <c r="I146" s="35"/>
      <c r="J146" s="35"/>
      <c r="K146" s="214"/>
    </row>
    <row r="147" spans="1:11" ht="21" customHeight="1">
      <c r="A147" s="215" t="s">
        <v>424</v>
      </c>
      <c r="B147" s="245" t="s">
        <v>428</v>
      </c>
      <c r="C147" s="102"/>
      <c r="D147" s="97" t="s">
        <v>446</v>
      </c>
      <c r="E147" s="257">
        <f>E151+E152</f>
        <v>6.6999999999999993</v>
      </c>
      <c r="F147" s="257"/>
      <c r="G147" s="257"/>
      <c r="H147" s="257">
        <f>H151+H152</f>
        <v>6.6999999999999993</v>
      </c>
      <c r="I147" s="257"/>
      <c r="J147" s="257"/>
      <c r="K147" s="212" t="s">
        <v>409</v>
      </c>
    </row>
    <row r="148" spans="1:11" ht="21" customHeight="1" thickBot="1">
      <c r="A148" s="216"/>
      <c r="B148" s="262"/>
      <c r="C148" s="102"/>
      <c r="D148" s="117" t="s">
        <v>26</v>
      </c>
      <c r="E148" s="258"/>
      <c r="F148" s="258"/>
      <c r="G148" s="258"/>
      <c r="H148" s="258"/>
      <c r="I148" s="258"/>
      <c r="J148" s="258"/>
      <c r="K148" s="213"/>
    </row>
    <row r="149" spans="1:11" ht="21" customHeight="1" thickBot="1">
      <c r="A149" s="216"/>
      <c r="B149" s="98"/>
      <c r="C149" s="102"/>
      <c r="D149" s="117" t="s">
        <v>29</v>
      </c>
      <c r="E149" s="28"/>
      <c r="F149" s="111"/>
      <c r="G149" s="28"/>
      <c r="H149" s="111"/>
      <c r="I149" s="28"/>
      <c r="J149" s="111"/>
      <c r="K149" s="213"/>
    </row>
    <row r="150" spans="1:11" ht="21" customHeight="1" thickBot="1">
      <c r="A150" s="216"/>
      <c r="B150" s="98"/>
      <c r="C150" s="102"/>
      <c r="D150" s="117" t="s">
        <v>30</v>
      </c>
      <c r="E150" s="65"/>
      <c r="F150" s="18"/>
      <c r="G150" s="59"/>
      <c r="H150" s="18"/>
      <c r="I150" s="59"/>
      <c r="J150" s="18"/>
      <c r="K150" s="213"/>
    </row>
    <row r="151" spans="1:11" ht="21" customHeight="1" thickBot="1">
      <c r="A151" s="216"/>
      <c r="B151" s="98"/>
      <c r="C151" s="102"/>
      <c r="D151" s="117" t="s">
        <v>32</v>
      </c>
      <c r="E151" s="28">
        <v>3.3</v>
      </c>
      <c r="F151" s="111"/>
      <c r="G151" s="28"/>
      <c r="H151" s="111">
        <v>3.3</v>
      </c>
      <c r="I151" s="28"/>
      <c r="J151" s="111"/>
      <c r="K151" s="213"/>
    </row>
    <row r="152" spans="1:11" ht="21" customHeight="1" thickBot="1">
      <c r="A152" s="216"/>
      <c r="B152" s="98"/>
      <c r="C152" s="102"/>
      <c r="D152" s="117" t="s">
        <v>331</v>
      </c>
      <c r="E152" s="65">
        <v>3.4</v>
      </c>
      <c r="F152" s="18"/>
      <c r="G152" s="59"/>
      <c r="H152" s="18">
        <v>3.4</v>
      </c>
      <c r="I152" s="59"/>
      <c r="J152" s="18"/>
      <c r="K152" s="213"/>
    </row>
    <row r="153" spans="1:11" ht="21" customHeight="1" thickBot="1">
      <c r="A153" s="217"/>
      <c r="B153" s="98"/>
      <c r="C153" s="102"/>
      <c r="D153" s="110" t="s">
        <v>445</v>
      </c>
      <c r="E153" s="35"/>
      <c r="F153" s="35"/>
      <c r="G153" s="35"/>
      <c r="H153" s="35"/>
      <c r="I153" s="35"/>
      <c r="J153" s="35"/>
      <c r="K153" s="214"/>
    </row>
    <row r="154" spans="1:11" ht="21" customHeight="1">
      <c r="A154" s="215" t="s">
        <v>425</v>
      </c>
      <c r="B154" s="212" t="s">
        <v>421</v>
      </c>
      <c r="C154" s="215"/>
      <c r="D154" s="109" t="s">
        <v>446</v>
      </c>
      <c r="E154" s="257">
        <f>E159</f>
        <v>10.9</v>
      </c>
      <c r="F154" s="257"/>
      <c r="G154" s="257"/>
      <c r="H154" s="257">
        <f>H159</f>
        <v>10.9</v>
      </c>
      <c r="I154" s="257"/>
      <c r="J154" s="257"/>
      <c r="K154" s="212" t="s">
        <v>409</v>
      </c>
    </row>
    <row r="155" spans="1:11" ht="21" customHeight="1" thickBot="1">
      <c r="A155" s="216"/>
      <c r="B155" s="213"/>
      <c r="C155" s="216"/>
      <c r="D155" s="117" t="s">
        <v>26</v>
      </c>
      <c r="E155" s="258"/>
      <c r="F155" s="258"/>
      <c r="G155" s="258"/>
      <c r="H155" s="258"/>
      <c r="I155" s="258"/>
      <c r="J155" s="258"/>
      <c r="K155" s="213"/>
    </row>
    <row r="156" spans="1:11" ht="21" customHeight="1" thickBot="1">
      <c r="A156" s="216"/>
      <c r="B156" s="213"/>
      <c r="C156" s="216"/>
      <c r="D156" s="117" t="s">
        <v>29</v>
      </c>
      <c r="E156" s="26"/>
      <c r="F156" s="100"/>
      <c r="G156" s="26"/>
      <c r="H156" s="100"/>
      <c r="I156" s="59"/>
      <c r="J156" s="100"/>
      <c r="K156" s="213"/>
    </row>
    <row r="157" spans="1:11" ht="21" customHeight="1" thickBot="1">
      <c r="A157" s="216"/>
      <c r="B157" s="213"/>
      <c r="C157" s="216"/>
      <c r="D157" s="117" t="s">
        <v>30</v>
      </c>
      <c r="E157" s="26"/>
      <c r="F157" s="100"/>
      <c r="G157" s="26"/>
      <c r="H157" s="100"/>
      <c r="I157" s="59"/>
      <c r="J157" s="100"/>
      <c r="K157" s="213"/>
    </row>
    <row r="158" spans="1:11" ht="21" customHeight="1" thickBot="1">
      <c r="A158" s="216"/>
      <c r="B158" s="213"/>
      <c r="C158" s="216"/>
      <c r="D158" s="117" t="s">
        <v>32</v>
      </c>
      <c r="E158" s="26"/>
      <c r="F158" s="100"/>
      <c r="G158" s="26"/>
      <c r="H158" s="100"/>
      <c r="I158" s="59"/>
      <c r="J158" s="100"/>
      <c r="K158" s="213"/>
    </row>
    <row r="159" spans="1:11" ht="21" customHeight="1" thickBot="1">
      <c r="A159" s="216"/>
      <c r="B159" s="213"/>
      <c r="C159" s="216"/>
      <c r="D159" s="117" t="s">
        <v>331</v>
      </c>
      <c r="E159" s="26">
        <f>H159</f>
        <v>10.9</v>
      </c>
      <c r="F159" s="100"/>
      <c r="G159" s="26"/>
      <c r="H159" s="100">
        <v>10.9</v>
      </c>
      <c r="I159" s="59"/>
      <c r="J159" s="100"/>
      <c r="K159" s="213"/>
    </row>
    <row r="160" spans="1:11" ht="21" customHeight="1" thickBot="1">
      <c r="A160" s="217"/>
      <c r="B160" s="214"/>
      <c r="C160" s="217"/>
      <c r="D160" s="110" t="s">
        <v>445</v>
      </c>
      <c r="E160" s="35"/>
      <c r="F160" s="35"/>
      <c r="G160" s="35"/>
      <c r="H160" s="35"/>
      <c r="I160" s="35"/>
      <c r="J160" s="35"/>
      <c r="K160" s="214"/>
    </row>
    <row r="161" spans="1:11" ht="36.75" customHeight="1" thickBot="1">
      <c r="A161" s="17" t="s">
        <v>57</v>
      </c>
      <c r="B161" s="254" t="s">
        <v>56</v>
      </c>
      <c r="C161" s="255"/>
      <c r="D161" s="255"/>
      <c r="E161" s="255"/>
      <c r="F161" s="255"/>
      <c r="G161" s="255"/>
      <c r="H161" s="255"/>
      <c r="I161" s="255"/>
      <c r="J161" s="255"/>
      <c r="K161" s="256"/>
    </row>
    <row r="162" spans="1:11" ht="15.75">
      <c r="A162" s="215"/>
      <c r="B162" s="212" t="s">
        <v>447</v>
      </c>
      <c r="C162" s="215"/>
      <c r="D162" s="110" t="s">
        <v>446</v>
      </c>
      <c r="E162" s="247">
        <f>E169+E176+E183+E190+E197+E204+E211+E218+E225+E232+E239+E246+E253+E260</f>
        <v>3234.92</v>
      </c>
      <c r="F162" s="247"/>
      <c r="G162" s="247"/>
      <c r="H162" s="247">
        <f>H169+H176+H183+H190+H197+H204+H211+H218+H225+H232+H239+H246+H253+H260</f>
        <v>1290.92</v>
      </c>
      <c r="I162" s="247">
        <f>I169+I176+I183+I190+I197+I204+I211+I218+I225+I232+I239+I246+I253+I260</f>
        <v>1640</v>
      </c>
      <c r="J162" s="247">
        <f>J169+J176+J183+J190+J197+J204+J211+J218+J225+J232+J239+J246+J253+J260</f>
        <v>304</v>
      </c>
      <c r="K162" s="215"/>
    </row>
    <row r="163" spans="1:11" ht="16.5" thickBot="1">
      <c r="A163" s="216"/>
      <c r="B163" s="213"/>
      <c r="C163" s="216"/>
      <c r="D163" s="117" t="s">
        <v>26</v>
      </c>
      <c r="E163" s="242"/>
      <c r="F163" s="242"/>
      <c r="G163" s="242"/>
      <c r="H163" s="242"/>
      <c r="I163" s="242"/>
      <c r="J163" s="242"/>
      <c r="K163" s="216"/>
    </row>
    <row r="164" spans="1:11" ht="16.5" thickBot="1">
      <c r="A164" s="216"/>
      <c r="B164" s="213"/>
      <c r="C164" s="216"/>
      <c r="D164" s="117" t="s">
        <v>29</v>
      </c>
      <c r="E164" s="13">
        <f>E171+E178+E185+E192+E199+E206+E213+E220+E227+E234+E241+E248+E255+E262</f>
        <v>682</v>
      </c>
      <c r="F164" s="13"/>
      <c r="G164" s="13"/>
      <c r="H164" s="13">
        <f t="shared" ref="H164:J167" si="10">H171+H178+H185+H192+H199+H206+H213+H220+H227+H234+H241+H248+H255+H262</f>
        <v>260</v>
      </c>
      <c r="I164" s="13">
        <f t="shared" si="10"/>
        <v>370</v>
      </c>
      <c r="J164" s="13">
        <f t="shared" si="10"/>
        <v>52</v>
      </c>
      <c r="K164" s="216"/>
    </row>
    <row r="165" spans="1:11" ht="16.5" thickBot="1">
      <c r="A165" s="216"/>
      <c r="B165" s="213"/>
      <c r="C165" s="216"/>
      <c r="D165" s="117" t="s">
        <v>30</v>
      </c>
      <c r="E165" s="13">
        <f>E172+E179+E186+E193+E200+E207+E214+E221+E228+E235+E242+E249+E256+E263</f>
        <v>760</v>
      </c>
      <c r="F165" s="13"/>
      <c r="G165" s="13"/>
      <c r="H165" s="13">
        <f t="shared" si="10"/>
        <v>275.5</v>
      </c>
      <c r="I165" s="13">
        <f t="shared" si="10"/>
        <v>410</v>
      </c>
      <c r="J165" s="13">
        <f t="shared" si="10"/>
        <v>74.5</v>
      </c>
      <c r="K165" s="216"/>
    </row>
    <row r="166" spans="1:11" ht="16.5" thickBot="1">
      <c r="A166" s="216"/>
      <c r="B166" s="213"/>
      <c r="C166" s="216"/>
      <c r="D166" s="117" t="s">
        <v>33</v>
      </c>
      <c r="E166" s="13">
        <f>E173+E180+E187+E194+E201+E208+E215+E222+E229+E236+E243+E250+E257+E264</f>
        <v>914.46</v>
      </c>
      <c r="F166" s="13"/>
      <c r="G166" s="13"/>
      <c r="H166" s="13">
        <f t="shared" si="10"/>
        <v>393.96000000000004</v>
      </c>
      <c r="I166" s="13">
        <f t="shared" si="10"/>
        <v>430</v>
      </c>
      <c r="J166" s="13">
        <f t="shared" si="10"/>
        <v>90.5</v>
      </c>
      <c r="K166" s="216"/>
    </row>
    <row r="167" spans="1:11" ht="16.5" thickBot="1">
      <c r="A167" s="216"/>
      <c r="B167" s="213"/>
      <c r="C167" s="216"/>
      <c r="D167" s="117" t="s">
        <v>332</v>
      </c>
      <c r="E167" s="13">
        <f>E174+E181+E188+E195+E202+E209+E216+E223+E230+E237+E244+E251+E258+E265</f>
        <v>878.46</v>
      </c>
      <c r="F167" s="13"/>
      <c r="G167" s="13"/>
      <c r="H167" s="13">
        <f t="shared" si="10"/>
        <v>361.46000000000004</v>
      </c>
      <c r="I167" s="13">
        <f t="shared" si="10"/>
        <v>430</v>
      </c>
      <c r="J167" s="13">
        <f t="shared" si="10"/>
        <v>87</v>
      </c>
      <c r="K167" s="216"/>
    </row>
    <row r="168" spans="1:11" ht="16.5" thickBot="1">
      <c r="A168" s="217"/>
      <c r="B168" s="214"/>
      <c r="C168" s="217"/>
      <c r="D168" s="32" t="s">
        <v>445</v>
      </c>
      <c r="E168" s="35"/>
      <c r="F168" s="35"/>
      <c r="G168" s="35"/>
      <c r="H168" s="35"/>
      <c r="I168" s="35"/>
      <c r="J168" s="35"/>
      <c r="K168" s="217"/>
    </row>
    <row r="169" spans="1:11" ht="15.75">
      <c r="A169" s="243" t="s">
        <v>59</v>
      </c>
      <c r="B169" s="212" t="s">
        <v>68</v>
      </c>
      <c r="C169" s="245"/>
      <c r="D169" s="110" t="s">
        <v>446</v>
      </c>
      <c r="E169" s="241">
        <f>F169+G169+H169+I169+J169</f>
        <v>225</v>
      </c>
      <c r="F169" s="241"/>
      <c r="G169" s="241"/>
      <c r="H169" s="241">
        <f>H171+H172+H174+H173</f>
        <v>140</v>
      </c>
      <c r="I169" s="241">
        <f t="shared" ref="I169:J169" si="11">I171+I172+I174+I173</f>
        <v>55</v>
      </c>
      <c r="J169" s="241">
        <f t="shared" si="11"/>
        <v>30</v>
      </c>
      <c r="K169" s="245" t="s">
        <v>36</v>
      </c>
    </row>
    <row r="170" spans="1:11" ht="16.5" thickBot="1">
      <c r="A170" s="244"/>
      <c r="B170" s="213"/>
      <c r="C170" s="246"/>
      <c r="D170" s="117" t="s">
        <v>26</v>
      </c>
      <c r="E170" s="242"/>
      <c r="F170" s="242"/>
      <c r="G170" s="242"/>
      <c r="H170" s="242"/>
      <c r="I170" s="242"/>
      <c r="J170" s="242"/>
      <c r="K170" s="246"/>
    </row>
    <row r="171" spans="1:11" ht="16.5" thickBot="1">
      <c r="A171" s="244"/>
      <c r="B171" s="213"/>
      <c r="C171" s="246"/>
      <c r="D171" s="117" t="s">
        <v>29</v>
      </c>
      <c r="E171" s="13">
        <f>F171+G171+H171+I171+J171</f>
        <v>50</v>
      </c>
      <c r="F171" s="13"/>
      <c r="G171" s="13"/>
      <c r="H171" s="13">
        <v>35</v>
      </c>
      <c r="I171" s="13">
        <v>10</v>
      </c>
      <c r="J171" s="13">
        <v>5</v>
      </c>
      <c r="K171" s="246"/>
    </row>
    <row r="172" spans="1:11" ht="16.5" thickBot="1">
      <c r="A172" s="244"/>
      <c r="B172" s="213"/>
      <c r="C172" s="246"/>
      <c r="D172" s="117" t="s">
        <v>30</v>
      </c>
      <c r="E172" s="13">
        <f t="shared" ref="E172:E174" si="12">F172+G172+H172+I172+J172</f>
        <v>55</v>
      </c>
      <c r="F172" s="13"/>
      <c r="G172" s="13"/>
      <c r="H172" s="13">
        <v>35</v>
      </c>
      <c r="I172" s="13">
        <v>15</v>
      </c>
      <c r="J172" s="13">
        <v>5</v>
      </c>
      <c r="K172" s="246"/>
    </row>
    <row r="173" spans="1:11" ht="16.5" thickBot="1">
      <c r="A173" s="244"/>
      <c r="B173" s="213"/>
      <c r="C173" s="246"/>
      <c r="D173" s="117" t="s">
        <v>32</v>
      </c>
      <c r="E173" s="13">
        <f t="shared" ref="E173" si="13">F173+G173+H173+I173+J173</f>
        <v>60</v>
      </c>
      <c r="F173" s="13"/>
      <c r="G173" s="13"/>
      <c r="H173" s="13">
        <v>35</v>
      </c>
      <c r="I173" s="13">
        <v>15</v>
      </c>
      <c r="J173" s="13">
        <v>10</v>
      </c>
      <c r="K173" s="246"/>
    </row>
    <row r="174" spans="1:11" ht="16.5" thickBot="1">
      <c r="A174" s="244"/>
      <c r="B174" s="213"/>
      <c r="C174" s="246"/>
      <c r="D174" s="117" t="s">
        <v>331</v>
      </c>
      <c r="E174" s="13">
        <f t="shared" si="12"/>
        <v>60</v>
      </c>
      <c r="F174" s="13"/>
      <c r="G174" s="13"/>
      <c r="H174" s="13">
        <v>35</v>
      </c>
      <c r="I174" s="13">
        <v>15</v>
      </c>
      <c r="J174" s="13">
        <v>10</v>
      </c>
      <c r="K174" s="246"/>
    </row>
    <row r="175" spans="1:11" ht="16.5" thickBot="1">
      <c r="A175" s="108"/>
      <c r="B175" s="214"/>
      <c r="C175" s="103"/>
      <c r="D175" s="110" t="s">
        <v>445</v>
      </c>
      <c r="E175" s="35"/>
      <c r="F175" s="35"/>
      <c r="G175" s="35"/>
      <c r="H175" s="35"/>
      <c r="I175" s="35"/>
      <c r="J175" s="35"/>
      <c r="K175" s="103"/>
    </row>
    <row r="176" spans="1:11" ht="15.75" customHeight="1">
      <c r="A176" s="215" t="s">
        <v>60</v>
      </c>
      <c r="B176" s="212" t="s">
        <v>69</v>
      </c>
      <c r="C176" s="215"/>
      <c r="D176" s="109" t="s">
        <v>446</v>
      </c>
      <c r="E176" s="241">
        <f>F176+G176+H176+I176+J176</f>
        <v>55</v>
      </c>
      <c r="F176" s="241"/>
      <c r="G176" s="241"/>
      <c r="H176" s="241"/>
      <c r="I176" s="99"/>
      <c r="J176" s="241">
        <f>SUM(J178:J181)</f>
        <v>55</v>
      </c>
      <c r="K176" s="212" t="s">
        <v>36</v>
      </c>
    </row>
    <row r="177" spans="1:11" ht="16.5" thickBot="1">
      <c r="A177" s="216"/>
      <c r="B177" s="213"/>
      <c r="C177" s="216"/>
      <c r="D177" s="117" t="s">
        <v>26</v>
      </c>
      <c r="E177" s="242"/>
      <c r="F177" s="242"/>
      <c r="G177" s="242"/>
      <c r="H177" s="242"/>
      <c r="I177" s="100"/>
      <c r="J177" s="242"/>
      <c r="K177" s="213"/>
    </row>
    <row r="178" spans="1:11" ht="16.5" thickBot="1">
      <c r="A178" s="216"/>
      <c r="B178" s="213"/>
      <c r="C178" s="216"/>
      <c r="D178" s="117" t="s">
        <v>29</v>
      </c>
      <c r="E178" s="13">
        <f>F178+G178+H178+I178+J178</f>
        <v>10</v>
      </c>
      <c r="F178" s="13"/>
      <c r="G178" s="13"/>
      <c r="H178" s="13"/>
      <c r="I178" s="13"/>
      <c r="J178" s="13">
        <v>10</v>
      </c>
      <c r="K178" s="213"/>
    </row>
    <row r="179" spans="1:11" ht="16.5" thickBot="1">
      <c r="A179" s="216"/>
      <c r="B179" s="213"/>
      <c r="C179" s="216"/>
      <c r="D179" s="117" t="s">
        <v>30</v>
      </c>
      <c r="E179" s="13">
        <f>F179+G179+H179+I179+J179</f>
        <v>15</v>
      </c>
      <c r="F179" s="13"/>
      <c r="G179" s="13"/>
      <c r="H179" s="13"/>
      <c r="I179" s="13"/>
      <c r="J179" s="13">
        <v>15</v>
      </c>
      <c r="K179" s="213"/>
    </row>
    <row r="180" spans="1:11" ht="16.5" thickBot="1">
      <c r="A180" s="216"/>
      <c r="B180" s="213"/>
      <c r="C180" s="216"/>
      <c r="D180" s="117" t="s">
        <v>32</v>
      </c>
      <c r="E180" s="13">
        <v>15</v>
      </c>
      <c r="F180" s="13"/>
      <c r="G180" s="13"/>
      <c r="H180" s="13"/>
      <c r="I180" s="13"/>
      <c r="J180" s="13">
        <v>15</v>
      </c>
      <c r="K180" s="213"/>
    </row>
    <row r="181" spans="1:11" ht="16.5" thickBot="1">
      <c r="A181" s="216"/>
      <c r="B181" s="213"/>
      <c r="C181" s="216"/>
      <c r="D181" s="117" t="s">
        <v>331</v>
      </c>
      <c r="E181" s="13">
        <f>F181+G181+H181+I181+J181</f>
        <v>15</v>
      </c>
      <c r="F181" s="13"/>
      <c r="G181" s="13"/>
      <c r="H181" s="13"/>
      <c r="I181" s="13"/>
      <c r="J181" s="13">
        <v>15</v>
      </c>
      <c r="K181" s="213"/>
    </row>
    <row r="182" spans="1:11" ht="16.5" thickBot="1">
      <c r="A182" s="217"/>
      <c r="B182" s="214"/>
      <c r="C182" s="217"/>
      <c r="D182" s="110" t="s">
        <v>445</v>
      </c>
      <c r="E182" s="35"/>
      <c r="F182" s="35"/>
      <c r="G182" s="35"/>
      <c r="H182" s="35"/>
      <c r="I182" s="35"/>
      <c r="J182" s="35"/>
      <c r="K182" s="214"/>
    </row>
    <row r="183" spans="1:11" ht="15.75" customHeight="1">
      <c r="A183" s="215" t="s">
        <v>61</v>
      </c>
      <c r="B183" s="212" t="s">
        <v>70</v>
      </c>
      <c r="C183" s="215"/>
      <c r="D183" s="109" t="s">
        <v>446</v>
      </c>
      <c r="E183" s="241">
        <f>H183+I183+J183</f>
        <v>2250</v>
      </c>
      <c r="F183" s="241"/>
      <c r="G183" s="241"/>
      <c r="H183" s="241">
        <f>SUM(H185:H188)</f>
        <v>680</v>
      </c>
      <c r="I183" s="241">
        <f>SUM(I185:I188)</f>
        <v>1530</v>
      </c>
      <c r="J183" s="241">
        <f>SUM(J185:J188)</f>
        <v>40</v>
      </c>
      <c r="K183" s="212" t="s">
        <v>36</v>
      </c>
    </row>
    <row r="184" spans="1:11" ht="16.5" thickBot="1">
      <c r="A184" s="216"/>
      <c r="B184" s="213"/>
      <c r="C184" s="216"/>
      <c r="D184" s="117" t="s">
        <v>26</v>
      </c>
      <c r="E184" s="242"/>
      <c r="F184" s="242"/>
      <c r="G184" s="242"/>
      <c r="H184" s="242"/>
      <c r="I184" s="242"/>
      <c r="J184" s="242"/>
      <c r="K184" s="213"/>
    </row>
    <row r="185" spans="1:11" ht="16.5" thickBot="1">
      <c r="A185" s="216"/>
      <c r="B185" s="213"/>
      <c r="C185" s="216"/>
      <c r="D185" s="117" t="s">
        <v>29</v>
      </c>
      <c r="E185" s="13">
        <f>H185+I185+J185</f>
        <v>500</v>
      </c>
      <c r="F185" s="13"/>
      <c r="G185" s="13"/>
      <c r="H185" s="13">
        <v>140</v>
      </c>
      <c r="I185" s="13">
        <v>350</v>
      </c>
      <c r="J185" s="13">
        <v>10</v>
      </c>
      <c r="K185" s="213"/>
    </row>
    <row r="186" spans="1:11" ht="16.5" thickBot="1">
      <c r="A186" s="216"/>
      <c r="B186" s="213"/>
      <c r="C186" s="216"/>
      <c r="D186" s="117" t="s">
        <v>30</v>
      </c>
      <c r="E186" s="13">
        <f>H186+I186+J186</f>
        <v>550</v>
      </c>
      <c r="F186" s="13"/>
      <c r="G186" s="13"/>
      <c r="H186" s="13">
        <v>160</v>
      </c>
      <c r="I186" s="13">
        <v>380</v>
      </c>
      <c r="J186" s="13">
        <v>10</v>
      </c>
      <c r="K186" s="213"/>
    </row>
    <row r="187" spans="1:11" ht="16.5" thickBot="1">
      <c r="A187" s="216"/>
      <c r="B187" s="213"/>
      <c r="C187" s="216"/>
      <c r="D187" s="117" t="s">
        <v>32</v>
      </c>
      <c r="E187" s="13">
        <f>H187+I187+J187</f>
        <v>600</v>
      </c>
      <c r="F187" s="13"/>
      <c r="G187" s="13"/>
      <c r="H187" s="13">
        <v>190</v>
      </c>
      <c r="I187" s="13">
        <v>400</v>
      </c>
      <c r="J187" s="13">
        <v>10</v>
      </c>
      <c r="K187" s="213"/>
    </row>
    <row r="188" spans="1:11" ht="16.5" thickBot="1">
      <c r="A188" s="216"/>
      <c r="B188" s="213"/>
      <c r="C188" s="216"/>
      <c r="D188" s="117" t="s">
        <v>331</v>
      </c>
      <c r="E188" s="13">
        <f>H188+I188+J188</f>
        <v>600</v>
      </c>
      <c r="F188" s="13"/>
      <c r="G188" s="13"/>
      <c r="H188" s="13">
        <v>190</v>
      </c>
      <c r="I188" s="13">
        <v>400</v>
      </c>
      <c r="J188" s="13">
        <v>10</v>
      </c>
      <c r="K188" s="213"/>
    </row>
    <row r="189" spans="1:11" ht="16.5" thickBot="1">
      <c r="A189" s="217"/>
      <c r="B189" s="214"/>
      <c r="C189" s="217"/>
      <c r="D189" s="110" t="s">
        <v>445</v>
      </c>
      <c r="E189" s="35"/>
      <c r="F189" s="35"/>
      <c r="G189" s="35"/>
      <c r="H189" s="35"/>
      <c r="I189" s="35"/>
      <c r="J189" s="35"/>
      <c r="K189" s="214"/>
    </row>
    <row r="190" spans="1:11" ht="15.75" customHeight="1">
      <c r="A190" s="215" t="s">
        <v>62</v>
      </c>
      <c r="B190" s="212" t="s">
        <v>71</v>
      </c>
      <c r="C190" s="215"/>
      <c r="D190" s="109" t="s">
        <v>446</v>
      </c>
      <c r="E190" s="241">
        <f>H190+I190+J190</f>
        <v>55</v>
      </c>
      <c r="F190" s="241"/>
      <c r="G190" s="241"/>
      <c r="H190" s="241"/>
      <c r="I190" s="241">
        <f>SUM(I192:I195)</f>
        <v>55</v>
      </c>
      <c r="J190" s="241"/>
      <c r="K190" s="212" t="s">
        <v>36</v>
      </c>
    </row>
    <row r="191" spans="1:11" ht="16.5" thickBot="1">
      <c r="A191" s="216"/>
      <c r="B191" s="213"/>
      <c r="C191" s="216"/>
      <c r="D191" s="117" t="s">
        <v>26</v>
      </c>
      <c r="E191" s="242"/>
      <c r="F191" s="242"/>
      <c r="G191" s="242"/>
      <c r="H191" s="242"/>
      <c r="I191" s="242"/>
      <c r="J191" s="242"/>
      <c r="K191" s="213"/>
    </row>
    <row r="192" spans="1:11" ht="16.5" thickBot="1">
      <c r="A192" s="216"/>
      <c r="B192" s="213"/>
      <c r="C192" s="216"/>
      <c r="D192" s="117" t="s">
        <v>29</v>
      </c>
      <c r="E192" s="13">
        <f>H192+I192+J192</f>
        <v>10</v>
      </c>
      <c r="F192" s="13"/>
      <c r="G192" s="13"/>
      <c r="H192" s="13"/>
      <c r="I192" s="13">
        <v>10</v>
      </c>
      <c r="J192" s="13"/>
      <c r="K192" s="213"/>
    </row>
    <row r="193" spans="1:11" ht="16.5" thickBot="1">
      <c r="A193" s="216"/>
      <c r="B193" s="213"/>
      <c r="C193" s="216"/>
      <c r="D193" s="117" t="s">
        <v>30</v>
      </c>
      <c r="E193" s="13">
        <f>H193+I193+J193</f>
        <v>15</v>
      </c>
      <c r="F193" s="13"/>
      <c r="G193" s="13"/>
      <c r="H193" s="13"/>
      <c r="I193" s="13">
        <v>15</v>
      </c>
      <c r="J193" s="13"/>
      <c r="K193" s="213"/>
    </row>
    <row r="194" spans="1:11" ht="16.5" thickBot="1">
      <c r="A194" s="216"/>
      <c r="B194" s="213"/>
      <c r="C194" s="216"/>
      <c r="D194" s="117" t="s">
        <v>32</v>
      </c>
      <c r="E194" s="13">
        <f>H194+I194+J194</f>
        <v>15</v>
      </c>
      <c r="F194" s="13"/>
      <c r="G194" s="13"/>
      <c r="H194" s="13"/>
      <c r="I194" s="13">
        <v>15</v>
      </c>
      <c r="J194" s="13"/>
      <c r="K194" s="213"/>
    </row>
    <row r="195" spans="1:11" ht="16.5" thickBot="1">
      <c r="A195" s="216"/>
      <c r="B195" s="213"/>
      <c r="C195" s="216"/>
      <c r="D195" s="117" t="s">
        <v>331</v>
      </c>
      <c r="E195" s="13">
        <f>H195+I195+J195</f>
        <v>15</v>
      </c>
      <c r="F195" s="13"/>
      <c r="G195" s="13"/>
      <c r="H195" s="13"/>
      <c r="I195" s="13">
        <v>15</v>
      </c>
      <c r="J195" s="13"/>
      <c r="K195" s="213"/>
    </row>
    <row r="196" spans="1:11" ht="16.5" thickBot="1">
      <c r="A196" s="217"/>
      <c r="B196" s="214"/>
      <c r="C196" s="217"/>
      <c r="D196" s="110" t="s">
        <v>445</v>
      </c>
      <c r="E196" s="35"/>
      <c r="F196" s="35"/>
      <c r="G196" s="35"/>
      <c r="H196" s="35"/>
      <c r="I196" s="35"/>
      <c r="J196" s="35"/>
      <c r="K196" s="214"/>
    </row>
    <row r="197" spans="1:11" ht="15.75" customHeight="1">
      <c r="A197" s="97" t="s">
        <v>63</v>
      </c>
      <c r="B197" s="215" t="s">
        <v>72</v>
      </c>
      <c r="C197" s="215"/>
      <c r="D197" s="109" t="s">
        <v>446</v>
      </c>
      <c r="E197" s="241">
        <f>H197+I197+J197</f>
        <v>145</v>
      </c>
      <c r="F197" s="241"/>
      <c r="G197" s="241"/>
      <c r="H197" s="241">
        <f>SUM(H199:H202)</f>
        <v>110</v>
      </c>
      <c r="I197" s="241"/>
      <c r="J197" s="241">
        <f>SUM(J199:J202)</f>
        <v>35</v>
      </c>
      <c r="K197" s="212" t="s">
        <v>36</v>
      </c>
    </row>
    <row r="198" spans="1:11" ht="16.5" thickBot="1">
      <c r="A198" s="103"/>
      <c r="B198" s="216"/>
      <c r="C198" s="216"/>
      <c r="D198" s="117" t="s">
        <v>26</v>
      </c>
      <c r="E198" s="242"/>
      <c r="F198" s="242"/>
      <c r="G198" s="242"/>
      <c r="H198" s="242"/>
      <c r="I198" s="242"/>
      <c r="J198" s="242"/>
      <c r="K198" s="213"/>
    </row>
    <row r="199" spans="1:11" ht="16.5" thickBot="1">
      <c r="A199" s="103"/>
      <c r="B199" s="216"/>
      <c r="C199" s="216"/>
      <c r="D199" s="117" t="s">
        <v>29</v>
      </c>
      <c r="E199" s="13">
        <f>H199+I199+J199</f>
        <v>30</v>
      </c>
      <c r="F199" s="13"/>
      <c r="G199" s="13"/>
      <c r="H199" s="13">
        <v>25</v>
      </c>
      <c r="I199" s="13"/>
      <c r="J199" s="13">
        <v>5</v>
      </c>
      <c r="K199" s="213"/>
    </row>
    <row r="200" spans="1:11" ht="16.5" thickBot="1">
      <c r="A200" s="103"/>
      <c r="B200" s="216"/>
      <c r="C200" s="216"/>
      <c r="D200" s="117" t="s">
        <v>30</v>
      </c>
      <c r="E200" s="13">
        <f>H200+I200+J200</f>
        <v>35</v>
      </c>
      <c r="F200" s="13"/>
      <c r="G200" s="13"/>
      <c r="H200" s="13">
        <v>25</v>
      </c>
      <c r="I200" s="13"/>
      <c r="J200" s="13">
        <v>10</v>
      </c>
      <c r="K200" s="213"/>
    </row>
    <row r="201" spans="1:11" ht="16.5" thickBot="1">
      <c r="A201" s="103"/>
      <c r="B201" s="216"/>
      <c r="C201" s="216"/>
      <c r="D201" s="117" t="s">
        <v>32</v>
      </c>
      <c r="E201" s="13">
        <f>H201+I201+J201</f>
        <v>40</v>
      </c>
      <c r="F201" s="13"/>
      <c r="G201" s="13"/>
      <c r="H201" s="13">
        <v>30</v>
      </c>
      <c r="I201" s="13"/>
      <c r="J201" s="13">
        <v>10</v>
      </c>
      <c r="K201" s="213"/>
    </row>
    <row r="202" spans="1:11" ht="16.5" thickBot="1">
      <c r="A202" s="103"/>
      <c r="B202" s="216"/>
      <c r="C202" s="216"/>
      <c r="D202" s="117" t="s">
        <v>331</v>
      </c>
      <c r="E202" s="13">
        <f>H202+I202+J202</f>
        <v>40</v>
      </c>
      <c r="F202" s="13"/>
      <c r="G202" s="13"/>
      <c r="H202" s="13">
        <v>30</v>
      </c>
      <c r="I202" s="13"/>
      <c r="J202" s="13">
        <v>10</v>
      </c>
      <c r="K202" s="213"/>
    </row>
    <row r="203" spans="1:11" ht="16.5" thickBot="1">
      <c r="A203" s="112"/>
      <c r="B203" s="217"/>
      <c r="C203" s="217"/>
      <c r="D203" s="110" t="s">
        <v>445</v>
      </c>
      <c r="E203" s="35"/>
      <c r="F203" s="35"/>
      <c r="G203" s="35"/>
      <c r="H203" s="35"/>
      <c r="I203" s="35"/>
      <c r="J203" s="35"/>
      <c r="K203" s="214"/>
    </row>
    <row r="204" spans="1:11" ht="15.75" customHeight="1">
      <c r="A204" s="215" t="s">
        <v>64</v>
      </c>
      <c r="B204" s="212" t="s">
        <v>73</v>
      </c>
      <c r="C204" s="215"/>
      <c r="D204" s="109" t="s">
        <v>446</v>
      </c>
      <c r="E204" s="241">
        <f>H204+I204+J204</f>
        <v>41</v>
      </c>
      <c r="F204" s="241"/>
      <c r="G204" s="241"/>
      <c r="H204" s="241"/>
      <c r="I204" s="241"/>
      <c r="J204" s="241">
        <f>SUM(J206:J209)</f>
        <v>41</v>
      </c>
      <c r="K204" s="212" t="s">
        <v>36</v>
      </c>
    </row>
    <row r="205" spans="1:11" ht="16.5" thickBot="1">
      <c r="A205" s="216"/>
      <c r="B205" s="213"/>
      <c r="C205" s="216"/>
      <c r="D205" s="117" t="s">
        <v>26</v>
      </c>
      <c r="E205" s="242"/>
      <c r="F205" s="242"/>
      <c r="G205" s="242"/>
      <c r="H205" s="242"/>
      <c r="I205" s="242"/>
      <c r="J205" s="242"/>
      <c r="K205" s="213"/>
    </row>
    <row r="206" spans="1:11" ht="16.5" thickBot="1">
      <c r="A206" s="216"/>
      <c r="B206" s="213"/>
      <c r="C206" s="216"/>
      <c r="D206" s="117" t="s">
        <v>29</v>
      </c>
      <c r="E206" s="13">
        <f>H206+I206+J206</f>
        <v>7</v>
      </c>
      <c r="F206" s="13"/>
      <c r="G206" s="13"/>
      <c r="H206" s="13"/>
      <c r="I206" s="13"/>
      <c r="J206" s="13">
        <v>7</v>
      </c>
      <c r="K206" s="213"/>
    </row>
    <row r="207" spans="1:11" ht="16.5" thickBot="1">
      <c r="A207" s="216"/>
      <c r="B207" s="213"/>
      <c r="C207" s="216"/>
      <c r="D207" s="117" t="s">
        <v>30</v>
      </c>
      <c r="E207" s="13">
        <f>H207+I207+J207</f>
        <v>10</v>
      </c>
      <c r="F207" s="13"/>
      <c r="G207" s="13"/>
      <c r="H207" s="13"/>
      <c r="I207" s="13"/>
      <c r="J207" s="13">
        <v>10</v>
      </c>
      <c r="K207" s="213"/>
    </row>
    <row r="208" spans="1:11" ht="16.5" thickBot="1">
      <c r="A208" s="216"/>
      <c r="B208" s="213"/>
      <c r="C208" s="216"/>
      <c r="D208" s="117" t="s">
        <v>32</v>
      </c>
      <c r="E208" s="13">
        <f>H208+I208+J208</f>
        <v>12</v>
      </c>
      <c r="F208" s="13"/>
      <c r="G208" s="13"/>
      <c r="H208" s="13"/>
      <c r="I208" s="13"/>
      <c r="J208" s="13">
        <v>12</v>
      </c>
      <c r="K208" s="213"/>
    </row>
    <row r="209" spans="1:11" ht="16.5" thickBot="1">
      <c r="A209" s="216"/>
      <c r="B209" s="213"/>
      <c r="C209" s="216"/>
      <c r="D209" s="117" t="s">
        <v>331</v>
      </c>
      <c r="E209" s="13">
        <f>H209+I209+J209</f>
        <v>12</v>
      </c>
      <c r="F209" s="13"/>
      <c r="G209" s="13"/>
      <c r="H209" s="13"/>
      <c r="I209" s="13"/>
      <c r="J209" s="13">
        <v>12</v>
      </c>
      <c r="K209" s="213"/>
    </row>
    <row r="210" spans="1:11" ht="16.5" thickBot="1">
      <c r="A210" s="217"/>
      <c r="B210" s="214"/>
      <c r="C210" s="217"/>
      <c r="D210" s="110" t="s">
        <v>445</v>
      </c>
      <c r="E210" s="35"/>
      <c r="F210" s="35"/>
      <c r="G210" s="35"/>
      <c r="H210" s="35"/>
      <c r="I210" s="35"/>
      <c r="J210" s="35"/>
      <c r="K210" s="214"/>
    </row>
    <row r="211" spans="1:11" ht="15.75" customHeight="1">
      <c r="A211" s="215" t="s">
        <v>65</v>
      </c>
      <c r="B211" s="212" t="s">
        <v>74</v>
      </c>
      <c r="C211" s="215"/>
      <c r="D211" s="109" t="s">
        <v>446</v>
      </c>
      <c r="E211" s="241">
        <f>H211+I211+J211</f>
        <v>50</v>
      </c>
      <c r="F211" s="241"/>
      <c r="G211" s="241"/>
      <c r="H211" s="241">
        <f>SUM(H213:H216)</f>
        <v>15.5</v>
      </c>
      <c r="I211" s="241"/>
      <c r="J211" s="241">
        <f t="shared" ref="J211" si="14">SUM(J213:J216)</f>
        <v>34.5</v>
      </c>
      <c r="K211" s="212" t="s">
        <v>36</v>
      </c>
    </row>
    <row r="212" spans="1:11" ht="16.5" thickBot="1">
      <c r="A212" s="216"/>
      <c r="B212" s="213"/>
      <c r="C212" s="216"/>
      <c r="D212" s="117" t="s">
        <v>26</v>
      </c>
      <c r="E212" s="242"/>
      <c r="F212" s="242"/>
      <c r="G212" s="242"/>
      <c r="H212" s="242"/>
      <c r="I212" s="242"/>
      <c r="J212" s="242"/>
      <c r="K212" s="213"/>
    </row>
    <row r="213" spans="1:11" ht="16.5" thickBot="1">
      <c r="A213" s="216"/>
      <c r="B213" s="213"/>
      <c r="C213" s="216"/>
      <c r="D213" s="117" t="s">
        <v>29</v>
      </c>
      <c r="E213" s="13">
        <f>H213+I213+J213</f>
        <v>10</v>
      </c>
      <c r="F213" s="13"/>
      <c r="G213" s="13"/>
      <c r="H213" s="13">
        <v>5</v>
      </c>
      <c r="I213" s="13"/>
      <c r="J213" s="13">
        <v>5</v>
      </c>
      <c r="K213" s="213"/>
    </row>
    <row r="214" spans="1:11" ht="16.5" thickBot="1">
      <c r="A214" s="216"/>
      <c r="B214" s="213"/>
      <c r="C214" s="216"/>
      <c r="D214" s="117" t="s">
        <v>30</v>
      </c>
      <c r="E214" s="13">
        <f>H214+I214+J214</f>
        <v>10</v>
      </c>
      <c r="F214" s="13"/>
      <c r="G214" s="13"/>
      <c r="H214" s="13">
        <v>0.5</v>
      </c>
      <c r="I214" s="13"/>
      <c r="J214" s="13">
        <v>9.5</v>
      </c>
      <c r="K214" s="213"/>
    </row>
    <row r="215" spans="1:11" ht="16.5" thickBot="1">
      <c r="A215" s="216"/>
      <c r="B215" s="213"/>
      <c r="C215" s="216"/>
      <c r="D215" s="117" t="s">
        <v>32</v>
      </c>
      <c r="E215" s="13">
        <f>H215+I215+J215</f>
        <v>15</v>
      </c>
      <c r="F215" s="13"/>
      <c r="G215" s="13"/>
      <c r="H215" s="13">
        <v>5</v>
      </c>
      <c r="I215" s="13"/>
      <c r="J215" s="13">
        <v>10</v>
      </c>
      <c r="K215" s="213"/>
    </row>
    <row r="216" spans="1:11" ht="16.5" thickBot="1">
      <c r="A216" s="216"/>
      <c r="B216" s="213"/>
      <c r="C216" s="216"/>
      <c r="D216" s="117" t="s">
        <v>331</v>
      </c>
      <c r="E216" s="13">
        <f>H216+I216+J216</f>
        <v>15</v>
      </c>
      <c r="F216" s="13"/>
      <c r="G216" s="13"/>
      <c r="H216" s="13">
        <v>5</v>
      </c>
      <c r="I216" s="13"/>
      <c r="J216" s="13">
        <v>10</v>
      </c>
      <c r="K216" s="213"/>
    </row>
    <row r="217" spans="1:11" ht="16.5" thickBot="1">
      <c r="A217" s="217"/>
      <c r="B217" s="214"/>
      <c r="C217" s="217"/>
      <c r="D217" s="110" t="s">
        <v>445</v>
      </c>
      <c r="E217" s="35"/>
      <c r="F217" s="35"/>
      <c r="G217" s="35"/>
      <c r="H217" s="35"/>
      <c r="I217" s="35"/>
      <c r="J217" s="35"/>
      <c r="K217" s="214"/>
    </row>
    <row r="218" spans="1:11" ht="15.75" customHeight="1">
      <c r="A218" s="215" t="s">
        <v>66</v>
      </c>
      <c r="B218" s="212" t="s">
        <v>75</v>
      </c>
      <c r="C218" s="215"/>
      <c r="D218" s="109" t="s">
        <v>446</v>
      </c>
      <c r="E218" s="241">
        <f>H218+I218+J218</f>
        <v>190</v>
      </c>
      <c r="F218" s="241"/>
      <c r="G218" s="241"/>
      <c r="H218" s="241">
        <f>SUM(H220:H223)</f>
        <v>160</v>
      </c>
      <c r="I218" s="241"/>
      <c r="J218" s="241">
        <f>SUM(J220:J223)</f>
        <v>30</v>
      </c>
      <c r="K218" s="212" t="s">
        <v>36</v>
      </c>
    </row>
    <row r="219" spans="1:11" ht="16.5" thickBot="1">
      <c r="A219" s="216"/>
      <c r="B219" s="213"/>
      <c r="C219" s="216"/>
      <c r="D219" s="117" t="s">
        <v>26</v>
      </c>
      <c r="E219" s="242"/>
      <c r="F219" s="242"/>
      <c r="G219" s="242"/>
      <c r="H219" s="242"/>
      <c r="I219" s="242"/>
      <c r="J219" s="242"/>
      <c r="K219" s="213"/>
    </row>
    <row r="220" spans="1:11" ht="16.5" thickBot="1">
      <c r="A220" s="216"/>
      <c r="B220" s="213"/>
      <c r="C220" s="216"/>
      <c r="D220" s="117" t="s">
        <v>29</v>
      </c>
      <c r="E220" s="13">
        <f>H220+I220+J220</f>
        <v>45</v>
      </c>
      <c r="F220" s="13"/>
      <c r="G220" s="13"/>
      <c r="H220" s="13">
        <v>40</v>
      </c>
      <c r="I220" s="13"/>
      <c r="J220" s="13">
        <v>5</v>
      </c>
      <c r="K220" s="213"/>
    </row>
    <row r="221" spans="1:11" ht="16.5" thickBot="1">
      <c r="A221" s="216"/>
      <c r="B221" s="213"/>
      <c r="C221" s="216"/>
      <c r="D221" s="117" t="s">
        <v>30</v>
      </c>
      <c r="E221" s="13">
        <f>H221+I221+J221</f>
        <v>45</v>
      </c>
      <c r="F221" s="13"/>
      <c r="G221" s="13"/>
      <c r="H221" s="13">
        <v>40</v>
      </c>
      <c r="I221" s="13"/>
      <c r="J221" s="13">
        <v>5</v>
      </c>
      <c r="K221" s="213"/>
    </row>
    <row r="222" spans="1:11" ht="16.5" thickBot="1">
      <c r="A222" s="216"/>
      <c r="B222" s="213"/>
      <c r="C222" s="216"/>
      <c r="D222" s="117" t="s">
        <v>32</v>
      </c>
      <c r="E222" s="13">
        <f>H222+I222+J222</f>
        <v>50</v>
      </c>
      <c r="F222" s="13"/>
      <c r="G222" s="13"/>
      <c r="H222" s="13">
        <v>40</v>
      </c>
      <c r="I222" s="13"/>
      <c r="J222" s="13">
        <v>10</v>
      </c>
      <c r="K222" s="213"/>
    </row>
    <row r="223" spans="1:11" ht="16.5" thickBot="1">
      <c r="A223" s="216"/>
      <c r="B223" s="213"/>
      <c r="C223" s="216"/>
      <c r="D223" s="117" t="s">
        <v>331</v>
      </c>
      <c r="E223" s="13">
        <f>H223+I223+J223</f>
        <v>50</v>
      </c>
      <c r="F223" s="13"/>
      <c r="G223" s="13"/>
      <c r="H223" s="13">
        <v>40</v>
      </c>
      <c r="I223" s="13"/>
      <c r="J223" s="13">
        <v>10</v>
      </c>
      <c r="K223" s="213"/>
    </row>
    <row r="224" spans="1:11" ht="16.5" thickBot="1">
      <c r="A224" s="217"/>
      <c r="B224" s="214"/>
      <c r="C224" s="217"/>
      <c r="D224" s="110" t="s">
        <v>445</v>
      </c>
      <c r="E224" s="35"/>
      <c r="F224" s="35"/>
      <c r="G224" s="35"/>
      <c r="H224" s="35"/>
      <c r="I224" s="35"/>
      <c r="J224" s="35"/>
      <c r="K224" s="214"/>
    </row>
    <row r="225" spans="1:11" ht="15.75" customHeight="1">
      <c r="A225" s="215" t="s">
        <v>67</v>
      </c>
      <c r="B225" s="215" t="s">
        <v>76</v>
      </c>
      <c r="C225" s="215"/>
      <c r="D225" s="109" t="s">
        <v>446</v>
      </c>
      <c r="E225" s="241">
        <f>H225+I225+J225</f>
        <v>105</v>
      </c>
      <c r="F225" s="241"/>
      <c r="G225" s="241"/>
      <c r="H225" s="241">
        <f>SUM(H227:H230)</f>
        <v>70</v>
      </c>
      <c r="I225" s="241"/>
      <c r="J225" s="241">
        <f>SUM(J227:J230)</f>
        <v>35</v>
      </c>
      <c r="K225" s="212" t="s">
        <v>36</v>
      </c>
    </row>
    <row r="226" spans="1:11" ht="16.5" thickBot="1">
      <c r="A226" s="216"/>
      <c r="B226" s="216"/>
      <c r="C226" s="216"/>
      <c r="D226" s="117" t="s">
        <v>26</v>
      </c>
      <c r="E226" s="242"/>
      <c r="F226" s="242"/>
      <c r="G226" s="242"/>
      <c r="H226" s="242"/>
      <c r="I226" s="242"/>
      <c r="J226" s="242"/>
      <c r="K226" s="213"/>
    </row>
    <row r="227" spans="1:11" ht="16.5" thickBot="1">
      <c r="A227" s="216"/>
      <c r="B227" s="216"/>
      <c r="C227" s="216"/>
      <c r="D227" s="117" t="s">
        <v>29</v>
      </c>
      <c r="E227" s="13">
        <f>H227+I227+J227</f>
        <v>20</v>
      </c>
      <c r="F227" s="13"/>
      <c r="G227" s="13"/>
      <c r="H227" s="13">
        <v>15</v>
      </c>
      <c r="I227" s="13"/>
      <c r="J227" s="13">
        <v>5</v>
      </c>
      <c r="K227" s="213"/>
    </row>
    <row r="228" spans="1:11" ht="16.5" thickBot="1">
      <c r="A228" s="216"/>
      <c r="B228" s="216"/>
      <c r="C228" s="216"/>
      <c r="D228" s="117" t="s">
        <v>30</v>
      </c>
      <c r="E228" s="13">
        <f>H228+I228+J228</f>
        <v>25</v>
      </c>
      <c r="F228" s="13"/>
      <c r="G228" s="13"/>
      <c r="H228" s="13">
        <v>15</v>
      </c>
      <c r="I228" s="13"/>
      <c r="J228" s="13">
        <v>10</v>
      </c>
      <c r="K228" s="213"/>
    </row>
    <row r="229" spans="1:11" ht="16.5" thickBot="1">
      <c r="A229" s="216"/>
      <c r="B229" s="216"/>
      <c r="C229" s="216"/>
      <c r="D229" s="117" t="s">
        <v>32</v>
      </c>
      <c r="E229" s="13">
        <f>H229+I229+J229</f>
        <v>30</v>
      </c>
      <c r="F229" s="13"/>
      <c r="G229" s="13"/>
      <c r="H229" s="13">
        <v>20</v>
      </c>
      <c r="I229" s="13"/>
      <c r="J229" s="13">
        <v>10</v>
      </c>
      <c r="K229" s="213"/>
    </row>
    <row r="230" spans="1:11" ht="16.5" thickBot="1">
      <c r="A230" s="216"/>
      <c r="B230" s="216"/>
      <c r="C230" s="216"/>
      <c r="D230" s="117" t="s">
        <v>331</v>
      </c>
      <c r="E230" s="13">
        <f>H230+I230+J230</f>
        <v>30</v>
      </c>
      <c r="F230" s="13"/>
      <c r="G230" s="13"/>
      <c r="H230" s="13">
        <v>20</v>
      </c>
      <c r="I230" s="13"/>
      <c r="J230" s="13">
        <v>10</v>
      </c>
      <c r="K230" s="213"/>
    </row>
    <row r="231" spans="1:11" ht="16.5" thickBot="1">
      <c r="A231" s="217"/>
      <c r="B231" s="217"/>
      <c r="C231" s="217"/>
      <c r="D231" s="110" t="s">
        <v>445</v>
      </c>
      <c r="E231" s="35"/>
      <c r="F231" s="35"/>
      <c r="G231" s="35"/>
      <c r="H231" s="35"/>
      <c r="I231" s="35"/>
      <c r="J231" s="35"/>
      <c r="K231" s="214"/>
    </row>
    <row r="232" spans="1:11" ht="15" customHeight="1">
      <c r="A232" s="97" t="s">
        <v>410</v>
      </c>
      <c r="B232" s="212" t="s">
        <v>411</v>
      </c>
      <c r="C232" s="215"/>
      <c r="D232" s="109" t="s">
        <v>446</v>
      </c>
      <c r="E232" s="257">
        <f>E236+E237</f>
        <v>56</v>
      </c>
      <c r="F232" s="257"/>
      <c r="G232" s="257"/>
      <c r="H232" s="257">
        <f t="shared" ref="H232:J232" si="15">H236+H237</f>
        <v>52.5</v>
      </c>
      <c r="I232" s="257"/>
      <c r="J232" s="257">
        <f t="shared" si="15"/>
        <v>3.5</v>
      </c>
      <c r="K232" s="212" t="s">
        <v>409</v>
      </c>
    </row>
    <row r="233" spans="1:11" ht="15.75" customHeight="1" thickBot="1">
      <c r="A233" s="103"/>
      <c r="B233" s="213"/>
      <c r="C233" s="216"/>
      <c r="D233" s="117" t="s">
        <v>26</v>
      </c>
      <c r="E233" s="286"/>
      <c r="F233" s="286"/>
      <c r="G233" s="286"/>
      <c r="H233" s="286"/>
      <c r="I233" s="286"/>
      <c r="J233" s="286"/>
      <c r="K233" s="213"/>
    </row>
    <row r="234" spans="1:11" ht="16.5" thickBot="1">
      <c r="A234" s="103"/>
      <c r="B234" s="213"/>
      <c r="C234" s="216"/>
      <c r="D234" s="117" t="s">
        <v>29</v>
      </c>
      <c r="E234" s="100"/>
      <c r="F234" s="100"/>
      <c r="G234" s="100"/>
      <c r="H234" s="100"/>
      <c r="I234" s="100"/>
      <c r="J234" s="100"/>
      <c r="K234" s="213"/>
    </row>
    <row r="235" spans="1:11" ht="16.5" thickBot="1">
      <c r="A235" s="103"/>
      <c r="B235" s="213"/>
      <c r="C235" s="216"/>
      <c r="D235" s="117" t="s">
        <v>30</v>
      </c>
      <c r="E235" s="100"/>
      <c r="F235" s="100"/>
      <c r="G235" s="100"/>
      <c r="H235" s="100"/>
      <c r="I235" s="100"/>
      <c r="J235" s="100"/>
      <c r="K235" s="213"/>
    </row>
    <row r="236" spans="1:11" ht="16.5" thickBot="1">
      <c r="A236" s="103"/>
      <c r="B236" s="213"/>
      <c r="C236" s="216"/>
      <c r="D236" s="117" t="s">
        <v>32</v>
      </c>
      <c r="E236" s="100">
        <f>H236:H237+J236</f>
        <v>46.5</v>
      </c>
      <c r="F236" s="100"/>
      <c r="G236" s="100"/>
      <c r="H236" s="100">
        <v>43</v>
      </c>
      <c r="I236" s="100"/>
      <c r="J236" s="100">
        <v>3.5</v>
      </c>
      <c r="K236" s="213"/>
    </row>
    <row r="237" spans="1:11" ht="16.5" thickBot="1">
      <c r="A237" s="103"/>
      <c r="B237" s="213"/>
      <c r="C237" s="216"/>
      <c r="D237" s="117" t="s">
        <v>331</v>
      </c>
      <c r="E237" s="100">
        <f>H237:H267+J237</f>
        <v>9.5</v>
      </c>
      <c r="F237" s="100"/>
      <c r="G237" s="100"/>
      <c r="H237" s="100">
        <v>9.5</v>
      </c>
      <c r="I237" s="100"/>
      <c r="J237" s="100">
        <v>0</v>
      </c>
      <c r="K237" s="213"/>
    </row>
    <row r="238" spans="1:11" ht="16.5" thickBot="1">
      <c r="A238" s="112"/>
      <c r="B238" s="214"/>
      <c r="C238" s="217"/>
      <c r="D238" s="110" t="s">
        <v>445</v>
      </c>
      <c r="E238" s="35"/>
      <c r="F238" s="35"/>
      <c r="G238" s="35"/>
      <c r="H238" s="35"/>
      <c r="I238" s="35"/>
      <c r="J238" s="35"/>
      <c r="K238" s="214"/>
    </row>
    <row r="239" spans="1:11" ht="15.75" customHeight="1">
      <c r="A239" s="215" t="s">
        <v>429</v>
      </c>
      <c r="B239" s="212" t="s">
        <v>433</v>
      </c>
      <c r="C239" s="97"/>
      <c r="D239" s="109" t="s">
        <v>446</v>
      </c>
      <c r="E239" s="257">
        <f>E243+E244</f>
        <v>22.2</v>
      </c>
      <c r="F239" s="257"/>
      <c r="G239" s="257"/>
      <c r="H239" s="257">
        <f>H243+H244</f>
        <v>22.2</v>
      </c>
      <c r="I239" s="259"/>
      <c r="J239" s="259"/>
      <c r="K239" s="212" t="s">
        <v>409</v>
      </c>
    </row>
    <row r="240" spans="1:11" ht="16.5" thickBot="1">
      <c r="A240" s="216"/>
      <c r="B240" s="213"/>
      <c r="C240" s="103"/>
      <c r="D240" s="117" t="s">
        <v>26</v>
      </c>
      <c r="E240" s="258"/>
      <c r="F240" s="258"/>
      <c r="G240" s="258"/>
      <c r="H240" s="258"/>
      <c r="I240" s="260"/>
      <c r="J240" s="260"/>
      <c r="K240" s="213"/>
    </row>
    <row r="241" spans="1:11" ht="16.5" thickBot="1">
      <c r="A241" s="216"/>
      <c r="B241" s="213"/>
      <c r="C241" s="103"/>
      <c r="D241" s="117" t="s">
        <v>29</v>
      </c>
      <c r="E241" s="26"/>
      <c r="F241" s="100"/>
      <c r="G241" s="26"/>
      <c r="H241" s="100"/>
      <c r="I241" s="26"/>
      <c r="J241" s="100"/>
      <c r="K241" s="213"/>
    </row>
    <row r="242" spans="1:11" ht="16.5" thickBot="1">
      <c r="A242" s="216"/>
      <c r="B242" s="213"/>
      <c r="C242" s="103"/>
      <c r="D242" s="117" t="s">
        <v>30</v>
      </c>
      <c r="E242" s="26"/>
      <c r="F242" s="100"/>
      <c r="G242" s="26"/>
      <c r="H242" s="100"/>
      <c r="I242" s="26"/>
      <c r="J242" s="100"/>
      <c r="K242" s="213"/>
    </row>
    <row r="243" spans="1:11" ht="16.5" thickBot="1">
      <c r="A243" s="216"/>
      <c r="B243" s="213"/>
      <c r="C243" s="103"/>
      <c r="D243" s="117" t="s">
        <v>32</v>
      </c>
      <c r="E243" s="26">
        <f>H243</f>
        <v>11.1</v>
      </c>
      <c r="F243" s="100"/>
      <c r="G243" s="26"/>
      <c r="H243" s="100">
        <v>11.1</v>
      </c>
      <c r="I243" s="26"/>
      <c r="J243" s="100"/>
      <c r="K243" s="213"/>
    </row>
    <row r="244" spans="1:11" ht="16.5" thickBot="1">
      <c r="A244" s="216"/>
      <c r="B244" s="213"/>
      <c r="C244" s="103"/>
      <c r="D244" s="117" t="s">
        <v>331</v>
      </c>
      <c r="E244" s="26">
        <f>H244</f>
        <v>11.1</v>
      </c>
      <c r="F244" s="100"/>
      <c r="G244" s="26"/>
      <c r="H244" s="100">
        <v>11.1</v>
      </c>
      <c r="I244" s="26"/>
      <c r="J244" s="100"/>
      <c r="K244" s="213"/>
    </row>
    <row r="245" spans="1:11" ht="16.5" thickBot="1">
      <c r="A245" s="217"/>
      <c r="B245" s="214"/>
      <c r="C245" s="112"/>
      <c r="D245" s="110" t="s">
        <v>445</v>
      </c>
      <c r="E245" s="35"/>
      <c r="F245" s="35"/>
      <c r="G245" s="35"/>
      <c r="H245" s="35"/>
      <c r="I245" s="35"/>
      <c r="J245" s="35"/>
      <c r="K245" s="214"/>
    </row>
    <row r="246" spans="1:11" ht="15.75" customHeight="1">
      <c r="A246" s="215" t="s">
        <v>430</v>
      </c>
      <c r="B246" s="212" t="s">
        <v>434</v>
      </c>
      <c r="C246" s="215"/>
      <c r="D246" s="109" t="s">
        <v>446</v>
      </c>
      <c r="E246" s="257">
        <f>E250+E251</f>
        <v>29.4</v>
      </c>
      <c r="F246" s="257"/>
      <c r="G246" s="257"/>
      <c r="H246" s="257">
        <f>H250+H251</f>
        <v>29.4</v>
      </c>
      <c r="I246" s="259"/>
      <c r="J246" s="259"/>
      <c r="K246" s="212" t="s">
        <v>409</v>
      </c>
    </row>
    <row r="247" spans="1:11" ht="16.5" thickBot="1">
      <c r="A247" s="216"/>
      <c r="B247" s="213"/>
      <c r="C247" s="216"/>
      <c r="D247" s="117" t="s">
        <v>26</v>
      </c>
      <c r="E247" s="258"/>
      <c r="F247" s="258"/>
      <c r="G247" s="258"/>
      <c r="H247" s="258"/>
      <c r="I247" s="260"/>
      <c r="J247" s="260"/>
      <c r="K247" s="213"/>
    </row>
    <row r="248" spans="1:11" ht="16.5" thickBot="1">
      <c r="A248" s="216"/>
      <c r="B248" s="213"/>
      <c r="C248" s="216"/>
      <c r="D248" s="117" t="s">
        <v>29</v>
      </c>
      <c r="E248" s="26"/>
      <c r="F248" s="100"/>
      <c r="G248" s="26"/>
      <c r="H248" s="100"/>
      <c r="I248" s="26"/>
      <c r="J248" s="100"/>
      <c r="K248" s="213"/>
    </row>
    <row r="249" spans="1:11" ht="16.5" thickBot="1">
      <c r="A249" s="216"/>
      <c r="B249" s="213"/>
      <c r="C249" s="216"/>
      <c r="D249" s="117" t="s">
        <v>30</v>
      </c>
      <c r="E249" s="26"/>
      <c r="F249" s="100"/>
      <c r="G249" s="26"/>
      <c r="H249" s="100"/>
      <c r="I249" s="26"/>
      <c r="J249" s="100"/>
      <c r="K249" s="213"/>
    </row>
    <row r="250" spans="1:11" ht="16.5" thickBot="1">
      <c r="A250" s="216"/>
      <c r="B250" s="213"/>
      <c r="C250" s="216"/>
      <c r="D250" s="117" t="s">
        <v>32</v>
      </c>
      <c r="E250" s="26">
        <f>H250</f>
        <v>14.7</v>
      </c>
      <c r="F250" s="100"/>
      <c r="G250" s="26"/>
      <c r="H250" s="100">
        <v>14.7</v>
      </c>
      <c r="I250" s="26"/>
      <c r="J250" s="100"/>
      <c r="K250" s="213"/>
    </row>
    <row r="251" spans="1:11" ht="16.5" thickBot="1">
      <c r="A251" s="216"/>
      <c r="B251" s="213"/>
      <c r="C251" s="216"/>
      <c r="D251" s="117" t="s">
        <v>331</v>
      </c>
      <c r="E251" s="26">
        <f>H251</f>
        <v>14.7</v>
      </c>
      <c r="F251" s="100"/>
      <c r="G251" s="26"/>
      <c r="H251" s="100">
        <v>14.7</v>
      </c>
      <c r="I251" s="26"/>
      <c r="J251" s="100"/>
      <c r="K251" s="213"/>
    </row>
    <row r="252" spans="1:11" ht="16.5" thickBot="1">
      <c r="A252" s="217"/>
      <c r="B252" s="214"/>
      <c r="C252" s="217"/>
      <c r="D252" s="110" t="s">
        <v>445</v>
      </c>
      <c r="E252" s="35"/>
      <c r="F252" s="35"/>
      <c r="G252" s="35"/>
      <c r="H252" s="35"/>
      <c r="I252" s="35"/>
      <c r="J252" s="35"/>
      <c r="K252" s="214"/>
    </row>
    <row r="253" spans="1:11" ht="15.75" customHeight="1">
      <c r="A253" s="215" t="s">
        <v>431</v>
      </c>
      <c r="B253" s="212" t="s">
        <v>435</v>
      </c>
      <c r="C253" s="124"/>
      <c r="D253" s="109" t="s">
        <v>446</v>
      </c>
      <c r="E253" s="257">
        <f>E257+E258</f>
        <v>10.32</v>
      </c>
      <c r="F253" s="257"/>
      <c r="G253" s="257"/>
      <c r="H253" s="257">
        <f>H257+H258</f>
        <v>10.32</v>
      </c>
      <c r="I253" s="259"/>
      <c r="J253" s="259"/>
      <c r="K253" s="212" t="s">
        <v>409</v>
      </c>
    </row>
    <row r="254" spans="1:11" ht="16.5" thickBot="1">
      <c r="A254" s="216"/>
      <c r="B254" s="213"/>
      <c r="C254" s="124"/>
      <c r="D254" s="117" t="s">
        <v>26</v>
      </c>
      <c r="E254" s="258"/>
      <c r="F254" s="258"/>
      <c r="G254" s="258"/>
      <c r="H254" s="258"/>
      <c r="I254" s="260"/>
      <c r="J254" s="260"/>
      <c r="K254" s="213"/>
    </row>
    <row r="255" spans="1:11" ht="16.5" thickBot="1">
      <c r="A255" s="216"/>
      <c r="B255" s="213"/>
      <c r="C255" s="124"/>
      <c r="D255" s="117" t="s">
        <v>29</v>
      </c>
      <c r="E255" s="26"/>
      <c r="F255" s="100"/>
      <c r="G255" s="26"/>
      <c r="H255" s="100"/>
      <c r="I255" s="26"/>
      <c r="J255" s="100"/>
      <c r="K255" s="213"/>
    </row>
    <row r="256" spans="1:11" ht="16.5" thickBot="1">
      <c r="A256" s="216"/>
      <c r="B256" s="213"/>
      <c r="C256" s="124"/>
      <c r="D256" s="117" t="s">
        <v>30</v>
      </c>
      <c r="E256" s="26"/>
      <c r="F256" s="100"/>
      <c r="G256" s="26"/>
      <c r="H256" s="100"/>
      <c r="I256" s="26"/>
      <c r="J256" s="100"/>
      <c r="K256" s="213"/>
    </row>
    <row r="257" spans="1:11" ht="16.5" thickBot="1">
      <c r="A257" s="216"/>
      <c r="B257" s="213"/>
      <c r="C257" s="124"/>
      <c r="D257" s="117" t="s">
        <v>32</v>
      </c>
      <c r="E257" s="26">
        <f>H257</f>
        <v>5.16</v>
      </c>
      <c r="F257" s="100"/>
      <c r="G257" s="26"/>
      <c r="H257" s="100">
        <v>5.16</v>
      </c>
      <c r="I257" s="26"/>
      <c r="J257" s="100"/>
      <c r="K257" s="213"/>
    </row>
    <row r="258" spans="1:11" ht="16.5" thickBot="1">
      <c r="A258" s="216"/>
      <c r="B258" s="213"/>
      <c r="C258" s="124"/>
      <c r="D258" s="117" t="s">
        <v>331</v>
      </c>
      <c r="E258" s="26">
        <f>H258</f>
        <v>5.16</v>
      </c>
      <c r="F258" s="100"/>
      <c r="G258" s="26"/>
      <c r="H258" s="100">
        <v>5.16</v>
      </c>
      <c r="I258" s="26"/>
      <c r="J258" s="100"/>
      <c r="K258" s="213"/>
    </row>
    <row r="259" spans="1:11" ht="16.5" thickBot="1">
      <c r="A259" s="217"/>
      <c r="B259" s="214"/>
      <c r="C259" s="124"/>
      <c r="D259" s="110" t="s">
        <v>445</v>
      </c>
      <c r="E259" s="35"/>
      <c r="F259" s="35"/>
      <c r="G259" s="35"/>
      <c r="H259" s="35"/>
      <c r="I259" s="35"/>
      <c r="J259" s="35"/>
      <c r="K259" s="214"/>
    </row>
    <row r="260" spans="1:11" ht="15.75" customHeight="1">
      <c r="A260" s="215" t="s">
        <v>432</v>
      </c>
      <c r="B260" s="212" t="s">
        <v>436</v>
      </c>
      <c r="C260" s="215"/>
      <c r="D260" s="109" t="s">
        <v>446</v>
      </c>
      <c r="E260" s="257">
        <f>E265</f>
        <v>1</v>
      </c>
      <c r="F260" s="257"/>
      <c r="G260" s="257"/>
      <c r="H260" s="257">
        <f>H265</f>
        <v>1</v>
      </c>
      <c r="I260" s="259"/>
      <c r="J260" s="259"/>
      <c r="K260" s="212" t="s">
        <v>409</v>
      </c>
    </row>
    <row r="261" spans="1:11" ht="16.5" thickBot="1">
      <c r="A261" s="216"/>
      <c r="B261" s="213"/>
      <c r="C261" s="216"/>
      <c r="D261" s="117" t="s">
        <v>26</v>
      </c>
      <c r="E261" s="258"/>
      <c r="F261" s="258"/>
      <c r="G261" s="258"/>
      <c r="H261" s="258"/>
      <c r="I261" s="260"/>
      <c r="J261" s="260"/>
      <c r="K261" s="213"/>
    </row>
    <row r="262" spans="1:11" ht="16.5" thickBot="1">
      <c r="A262" s="216"/>
      <c r="B262" s="213"/>
      <c r="C262" s="216"/>
      <c r="D262" s="117" t="s">
        <v>29</v>
      </c>
      <c r="E262" s="26"/>
      <c r="F262" s="100"/>
      <c r="G262" s="26" t="s">
        <v>363</v>
      </c>
      <c r="H262" s="100"/>
      <c r="I262" s="26"/>
      <c r="J262" s="100"/>
      <c r="K262" s="213"/>
    </row>
    <row r="263" spans="1:11" ht="16.5" thickBot="1">
      <c r="A263" s="216"/>
      <c r="B263" s="213"/>
      <c r="C263" s="216"/>
      <c r="D263" s="117" t="s">
        <v>30</v>
      </c>
      <c r="E263" s="26"/>
      <c r="F263" s="100"/>
      <c r="G263" s="26"/>
      <c r="H263" s="100"/>
      <c r="I263" s="26"/>
      <c r="J263" s="100"/>
      <c r="K263" s="213"/>
    </row>
    <row r="264" spans="1:11" ht="16.5" thickBot="1">
      <c r="A264" s="216"/>
      <c r="B264" s="213"/>
      <c r="C264" s="216"/>
      <c r="D264" s="117" t="s">
        <v>32</v>
      </c>
      <c r="E264" s="26"/>
      <c r="F264" s="100"/>
      <c r="G264" s="26"/>
      <c r="H264" s="100"/>
      <c r="I264" s="26"/>
      <c r="J264" s="100"/>
      <c r="K264" s="213"/>
    </row>
    <row r="265" spans="1:11" ht="16.5" thickBot="1">
      <c r="A265" s="216"/>
      <c r="B265" s="213"/>
      <c r="C265" s="216"/>
      <c r="D265" s="117" t="s">
        <v>331</v>
      </c>
      <c r="E265" s="26">
        <f>H265</f>
        <v>1</v>
      </c>
      <c r="F265" s="100"/>
      <c r="G265" s="26"/>
      <c r="H265" s="18">
        <v>1</v>
      </c>
      <c r="I265" s="26"/>
      <c r="J265" s="100"/>
      <c r="K265" s="213"/>
    </row>
    <row r="266" spans="1:11" ht="16.5" thickBot="1">
      <c r="A266" s="217"/>
      <c r="B266" s="214"/>
      <c r="C266" s="217"/>
      <c r="D266" s="110" t="s">
        <v>445</v>
      </c>
      <c r="E266" s="35"/>
      <c r="F266" s="35"/>
      <c r="G266" s="35"/>
      <c r="H266" s="35"/>
      <c r="I266" s="35"/>
      <c r="J266" s="35"/>
      <c r="K266" s="214"/>
    </row>
    <row r="267" spans="1:11" ht="39" customHeight="1" thickBot="1">
      <c r="A267" s="17" t="s">
        <v>77</v>
      </c>
      <c r="B267" s="254" t="s">
        <v>326</v>
      </c>
      <c r="C267" s="255"/>
      <c r="D267" s="255"/>
      <c r="E267" s="255"/>
      <c r="F267" s="255"/>
      <c r="G267" s="255"/>
      <c r="H267" s="255"/>
      <c r="I267" s="255"/>
      <c r="J267" s="255"/>
      <c r="K267" s="256"/>
    </row>
    <row r="268" spans="1:11" ht="15.75">
      <c r="A268" s="245"/>
      <c r="B268" s="245" t="s">
        <v>88</v>
      </c>
      <c r="C268" s="245"/>
      <c r="D268" s="109" t="s">
        <v>446</v>
      </c>
      <c r="E268" s="241">
        <f>E279+E286+E293+E300+E307+E314+E321+E328+E335</f>
        <v>1189</v>
      </c>
      <c r="F268" s="241"/>
      <c r="G268" s="241"/>
      <c r="H268" s="241">
        <f>H279+H286+H293+H300+H307+H314+H321+H328+H335</f>
        <v>1097</v>
      </c>
      <c r="I268" s="99"/>
      <c r="J268" s="241">
        <f>J279+J286+J293+J300+J307+J314+J321+J328+J335</f>
        <v>92</v>
      </c>
      <c r="K268" s="215"/>
    </row>
    <row r="269" spans="1:11" ht="16.5" thickBot="1">
      <c r="A269" s="246"/>
      <c r="B269" s="262"/>
      <c r="C269" s="246"/>
      <c r="D269" s="117" t="s">
        <v>26</v>
      </c>
      <c r="E269" s="242"/>
      <c r="F269" s="242"/>
      <c r="G269" s="242"/>
      <c r="H269" s="242"/>
      <c r="I269" s="100"/>
      <c r="J269" s="242"/>
      <c r="K269" s="216"/>
    </row>
    <row r="270" spans="1:11" ht="16.5" thickBot="1">
      <c r="A270" s="246"/>
      <c r="B270" s="262"/>
      <c r="C270" s="246"/>
      <c r="D270" s="117" t="s">
        <v>29</v>
      </c>
      <c r="E270" s="13">
        <f>E281+E288+E295+E302+E309+E316+E323+E330+E337</f>
        <v>257.5</v>
      </c>
      <c r="F270" s="13"/>
      <c r="G270" s="13"/>
      <c r="H270" s="13">
        <f>H281+H288+H295+H302+H309+H316+H323+H330+H337</f>
        <v>225</v>
      </c>
      <c r="I270" s="13"/>
      <c r="J270" s="13">
        <f>J288+J295+J302+J309+J316+J323+J330+J337</f>
        <v>32.5</v>
      </c>
      <c r="K270" s="216"/>
    </row>
    <row r="271" spans="1:11" ht="32.25" customHeight="1" thickBot="1">
      <c r="A271" s="246"/>
      <c r="B271" s="262"/>
      <c r="C271" s="246"/>
      <c r="D271" s="117" t="s">
        <v>98</v>
      </c>
      <c r="E271" s="13">
        <v>112</v>
      </c>
      <c r="F271" s="13"/>
      <c r="G271" s="13"/>
      <c r="H271" s="13"/>
      <c r="I271" s="13"/>
      <c r="J271" s="13"/>
      <c r="K271" s="216"/>
    </row>
    <row r="272" spans="1:11" ht="16.5" thickBot="1">
      <c r="A272" s="246"/>
      <c r="B272" s="262"/>
      <c r="C272" s="246"/>
      <c r="D272" s="117" t="s">
        <v>30</v>
      </c>
      <c r="E272" s="13">
        <f>E282+E289+E296+E303+E310+E317+E324+E331+E338</f>
        <v>294.5</v>
      </c>
      <c r="F272" s="13"/>
      <c r="G272" s="13"/>
      <c r="H272" s="13">
        <f>H282+H289+H296+H303+H310+H317+H324+H331+H338</f>
        <v>286</v>
      </c>
      <c r="I272" s="13"/>
      <c r="J272" s="13">
        <f>J282+J289+J296+J303+J310+J317+J324+J331+J338</f>
        <v>8.5</v>
      </c>
      <c r="K272" s="216"/>
    </row>
    <row r="273" spans="1:11" ht="30.75" customHeight="1" thickBot="1">
      <c r="A273" s="246"/>
      <c r="B273" s="262"/>
      <c r="C273" s="246"/>
      <c r="D273" s="117" t="s">
        <v>98</v>
      </c>
      <c r="E273" s="13">
        <v>147.30000000000001</v>
      </c>
      <c r="F273" s="13"/>
      <c r="G273" s="13"/>
      <c r="H273" s="13"/>
      <c r="I273" s="13"/>
      <c r="J273" s="13"/>
      <c r="K273" s="216"/>
    </row>
    <row r="274" spans="1:11" ht="30.75" customHeight="1" thickBot="1">
      <c r="A274" s="246"/>
      <c r="B274" s="262"/>
      <c r="C274" s="246"/>
      <c r="D274" s="117" t="s">
        <v>33</v>
      </c>
      <c r="E274" s="27">
        <f>E283+E290+E297+E304+E311+E318+E325+E332+E339</f>
        <v>318.5</v>
      </c>
      <c r="F274" s="27"/>
      <c r="G274" s="27"/>
      <c r="H274" s="27">
        <f t="shared" ref="H274:J274" si="16">H283+H290+H297+H304+H311+H318+H325+H332+H339</f>
        <v>293</v>
      </c>
      <c r="I274" s="27"/>
      <c r="J274" s="27">
        <f t="shared" si="16"/>
        <v>25.5</v>
      </c>
      <c r="K274" s="216"/>
    </row>
    <row r="275" spans="1:11" ht="30.75" customHeight="1" thickBot="1">
      <c r="A275" s="246"/>
      <c r="B275" s="262"/>
      <c r="C275" s="246"/>
      <c r="D275" s="110" t="s">
        <v>98</v>
      </c>
      <c r="E275" s="35">
        <v>159.30000000000001</v>
      </c>
      <c r="F275" s="35"/>
      <c r="G275" s="35"/>
      <c r="H275" s="35"/>
      <c r="I275" s="35"/>
      <c r="J275" s="35"/>
      <c r="K275" s="216"/>
    </row>
    <row r="276" spans="1:11" ht="16.5" thickBot="1">
      <c r="A276" s="246"/>
      <c r="B276" s="262"/>
      <c r="C276" s="246"/>
      <c r="D276" s="32" t="s">
        <v>332</v>
      </c>
      <c r="E276" s="27">
        <f>E284+E291+E298+E305+E312+E319+E326+E333+E340</f>
        <v>318.5</v>
      </c>
      <c r="F276" s="27"/>
      <c r="G276" s="27"/>
      <c r="H276" s="27">
        <f>H284+H291+H298+H305+H312+H319+H326+H333+H340</f>
        <v>293</v>
      </c>
      <c r="I276" s="27"/>
      <c r="J276" s="27">
        <f>J291+J298+J305+J312+J319+J326+J333+J340</f>
        <v>25.5</v>
      </c>
      <c r="K276" s="216"/>
    </row>
    <row r="277" spans="1:11" ht="33.75" customHeight="1" thickBot="1">
      <c r="A277" s="262"/>
      <c r="B277" s="262"/>
      <c r="C277" s="262"/>
      <c r="D277" s="110" t="s">
        <v>98</v>
      </c>
      <c r="E277" s="35">
        <v>159.30000000000001</v>
      </c>
      <c r="F277" s="35"/>
      <c r="G277" s="35"/>
      <c r="H277" s="35"/>
      <c r="I277" s="35"/>
      <c r="J277" s="35"/>
      <c r="K277" s="216"/>
    </row>
    <row r="278" spans="1:11" ht="15.75" customHeight="1" thickBot="1">
      <c r="A278" s="98"/>
      <c r="B278" s="98"/>
      <c r="C278" s="98"/>
      <c r="D278" s="32" t="s">
        <v>445</v>
      </c>
      <c r="E278" s="27"/>
      <c r="F278" s="27"/>
      <c r="G278" s="27"/>
      <c r="H278" s="27"/>
      <c r="I278" s="27"/>
      <c r="J278" s="27"/>
      <c r="K278" s="217"/>
    </row>
    <row r="279" spans="1:11" ht="15.75" customHeight="1">
      <c r="A279" s="215" t="s">
        <v>78</v>
      </c>
      <c r="B279" s="212" t="s">
        <v>89</v>
      </c>
      <c r="C279" s="215"/>
      <c r="D279" s="109" t="s">
        <v>446</v>
      </c>
      <c r="E279" s="241">
        <f>F279+G279+H279+I279+J279</f>
        <v>305</v>
      </c>
      <c r="F279" s="241"/>
      <c r="G279" s="241"/>
      <c r="H279" s="241">
        <f>H281+H282+H284+H283</f>
        <v>305</v>
      </c>
      <c r="I279" s="241"/>
      <c r="J279" s="241"/>
      <c r="K279" s="212" t="s">
        <v>36</v>
      </c>
    </row>
    <row r="280" spans="1:11" ht="16.5" thickBot="1">
      <c r="A280" s="216"/>
      <c r="B280" s="213"/>
      <c r="C280" s="216"/>
      <c r="D280" s="117" t="s">
        <v>26</v>
      </c>
      <c r="E280" s="242"/>
      <c r="F280" s="242"/>
      <c r="G280" s="242"/>
      <c r="H280" s="242"/>
      <c r="I280" s="242"/>
      <c r="J280" s="242"/>
      <c r="K280" s="213"/>
    </row>
    <row r="281" spans="1:11" ht="16.5" thickBot="1">
      <c r="A281" s="216"/>
      <c r="B281" s="213"/>
      <c r="C281" s="216"/>
      <c r="D281" s="117" t="s">
        <v>29</v>
      </c>
      <c r="E281" s="13">
        <f>F281+G281+H281+I281+J281</f>
        <v>70</v>
      </c>
      <c r="F281" s="13"/>
      <c r="G281" s="13"/>
      <c r="H281" s="13">
        <v>70</v>
      </c>
      <c r="I281" s="13"/>
      <c r="J281" s="13"/>
      <c r="K281" s="213"/>
    </row>
    <row r="282" spans="1:11" ht="16.5" thickBot="1">
      <c r="A282" s="216"/>
      <c r="B282" s="213"/>
      <c r="C282" s="216"/>
      <c r="D282" s="117" t="s">
        <v>30</v>
      </c>
      <c r="E282" s="13">
        <f t="shared" ref="E282:E284" si="17">F282+G282+H282+I282+J282</f>
        <v>75</v>
      </c>
      <c r="F282" s="13"/>
      <c r="G282" s="13"/>
      <c r="H282" s="13">
        <v>75</v>
      </c>
      <c r="I282" s="13"/>
      <c r="J282" s="13"/>
      <c r="K282" s="213"/>
    </row>
    <row r="283" spans="1:11" ht="16.5" thickBot="1">
      <c r="A283" s="216"/>
      <c r="B283" s="213"/>
      <c r="C283" s="216"/>
      <c r="D283" s="117" t="s">
        <v>32</v>
      </c>
      <c r="E283" s="13">
        <f t="shared" ref="E283" si="18">F283+G283+H283+I283+J283</f>
        <v>80</v>
      </c>
      <c r="F283" s="13"/>
      <c r="G283" s="13"/>
      <c r="H283" s="13">
        <v>80</v>
      </c>
      <c r="I283" s="13"/>
      <c r="J283" s="13"/>
      <c r="K283" s="213"/>
    </row>
    <row r="284" spans="1:11" ht="16.5" thickBot="1">
      <c r="A284" s="216"/>
      <c r="B284" s="213"/>
      <c r="C284" s="216"/>
      <c r="D284" s="117" t="s">
        <v>331</v>
      </c>
      <c r="E284" s="13">
        <f t="shared" si="17"/>
        <v>80</v>
      </c>
      <c r="F284" s="13"/>
      <c r="G284" s="13"/>
      <c r="H284" s="13">
        <v>80</v>
      </c>
      <c r="I284" s="13"/>
      <c r="J284" s="13"/>
      <c r="K284" s="213"/>
    </row>
    <row r="285" spans="1:11" ht="16.5" thickBot="1">
      <c r="A285" s="217"/>
      <c r="B285" s="214"/>
      <c r="C285" s="217"/>
      <c r="D285" s="110" t="s">
        <v>445</v>
      </c>
      <c r="E285" s="35"/>
      <c r="F285" s="35"/>
      <c r="G285" s="35"/>
      <c r="H285" s="35"/>
      <c r="I285" s="35"/>
      <c r="J285" s="35"/>
      <c r="K285" s="214"/>
    </row>
    <row r="286" spans="1:11" ht="15.75" customHeight="1">
      <c r="A286" s="215" t="s">
        <v>79</v>
      </c>
      <c r="B286" s="212" t="s">
        <v>90</v>
      </c>
      <c r="C286" s="215"/>
      <c r="D286" s="109" t="s">
        <v>446</v>
      </c>
      <c r="E286" s="241">
        <f>F286+G286+H286+I286+J286</f>
        <v>135</v>
      </c>
      <c r="F286" s="241"/>
      <c r="G286" s="241"/>
      <c r="H286" s="241">
        <f>H288+H289+H291+H290</f>
        <v>135</v>
      </c>
      <c r="I286" s="99"/>
      <c r="J286" s="241"/>
      <c r="K286" s="212" t="s">
        <v>36</v>
      </c>
    </row>
    <row r="287" spans="1:11" ht="16.5" thickBot="1">
      <c r="A287" s="216"/>
      <c r="B287" s="213"/>
      <c r="C287" s="216"/>
      <c r="D287" s="117" t="s">
        <v>26</v>
      </c>
      <c r="E287" s="242"/>
      <c r="F287" s="242"/>
      <c r="G287" s="242"/>
      <c r="H287" s="242"/>
      <c r="I287" s="100"/>
      <c r="J287" s="242"/>
      <c r="K287" s="213"/>
    </row>
    <row r="288" spans="1:11" ht="16.5" thickBot="1">
      <c r="A288" s="216"/>
      <c r="B288" s="213"/>
      <c r="C288" s="216"/>
      <c r="D288" s="117" t="s">
        <v>29</v>
      </c>
      <c r="E288" s="13">
        <f>F288+G288+H288+I288+J288</f>
        <v>30</v>
      </c>
      <c r="F288" s="13"/>
      <c r="G288" s="13"/>
      <c r="H288" s="13">
        <v>30</v>
      </c>
      <c r="I288" s="13"/>
      <c r="J288" s="13"/>
      <c r="K288" s="213"/>
    </row>
    <row r="289" spans="1:11" ht="16.5" thickBot="1">
      <c r="A289" s="216"/>
      <c r="B289" s="213"/>
      <c r="C289" s="216"/>
      <c r="D289" s="117" t="s">
        <v>30</v>
      </c>
      <c r="E289" s="13">
        <f>F289+G289+H289+I289+J289</f>
        <v>35</v>
      </c>
      <c r="F289" s="13"/>
      <c r="G289" s="13"/>
      <c r="H289" s="13">
        <v>35</v>
      </c>
      <c r="I289" s="13"/>
      <c r="J289" s="13"/>
      <c r="K289" s="213"/>
    </row>
    <row r="290" spans="1:11" ht="16.5" thickBot="1">
      <c r="A290" s="216"/>
      <c r="B290" s="213"/>
      <c r="C290" s="216"/>
      <c r="D290" s="117" t="s">
        <v>32</v>
      </c>
      <c r="E290" s="13">
        <f>F290+G290+H290+I290+J290</f>
        <v>35</v>
      </c>
      <c r="F290" s="13"/>
      <c r="G290" s="13"/>
      <c r="H290" s="13">
        <v>35</v>
      </c>
      <c r="I290" s="13"/>
      <c r="J290" s="13"/>
      <c r="K290" s="213"/>
    </row>
    <row r="291" spans="1:11" ht="16.5" thickBot="1">
      <c r="A291" s="216"/>
      <c r="B291" s="213"/>
      <c r="C291" s="216"/>
      <c r="D291" s="117" t="s">
        <v>331</v>
      </c>
      <c r="E291" s="13">
        <f>F291+G291+H291+I291+J291</f>
        <v>35</v>
      </c>
      <c r="F291" s="13"/>
      <c r="G291" s="13"/>
      <c r="H291" s="13">
        <v>35</v>
      </c>
      <c r="I291" s="13"/>
      <c r="J291" s="13"/>
      <c r="K291" s="213"/>
    </row>
    <row r="292" spans="1:11" ht="16.5" thickBot="1">
      <c r="A292" s="217"/>
      <c r="B292" s="214"/>
      <c r="C292" s="217"/>
      <c r="D292" s="110" t="s">
        <v>445</v>
      </c>
      <c r="E292" s="35"/>
      <c r="F292" s="35"/>
      <c r="G292" s="35"/>
      <c r="H292" s="35"/>
      <c r="I292" s="35"/>
      <c r="J292" s="35"/>
      <c r="K292" s="214"/>
    </row>
    <row r="293" spans="1:11" ht="15.75" customHeight="1">
      <c r="A293" s="215" t="s">
        <v>80</v>
      </c>
      <c r="B293" s="212" t="s">
        <v>91</v>
      </c>
      <c r="C293" s="215"/>
      <c r="D293" s="109" t="s">
        <v>446</v>
      </c>
      <c r="E293" s="241">
        <f>H293+I293+J293</f>
        <v>35</v>
      </c>
      <c r="F293" s="241"/>
      <c r="G293" s="241"/>
      <c r="H293" s="241">
        <f>SUM(H295:H298)</f>
        <v>0</v>
      </c>
      <c r="I293" s="241"/>
      <c r="J293" s="241">
        <f t="shared" ref="J293" si="19">SUM(J295:J298)</f>
        <v>35</v>
      </c>
      <c r="K293" s="212" t="s">
        <v>36</v>
      </c>
    </row>
    <row r="294" spans="1:11" ht="16.5" thickBot="1">
      <c r="A294" s="216"/>
      <c r="B294" s="213"/>
      <c r="C294" s="216"/>
      <c r="D294" s="117" t="s">
        <v>26</v>
      </c>
      <c r="E294" s="242"/>
      <c r="F294" s="242"/>
      <c r="G294" s="242"/>
      <c r="H294" s="242"/>
      <c r="I294" s="242"/>
      <c r="J294" s="242"/>
      <c r="K294" s="213"/>
    </row>
    <row r="295" spans="1:11" ht="16.5" thickBot="1">
      <c r="A295" s="216"/>
      <c r="B295" s="213"/>
      <c r="C295" s="216"/>
      <c r="D295" s="117" t="s">
        <v>29</v>
      </c>
      <c r="E295" s="13">
        <f>H295+I295+J295</f>
        <v>7.5</v>
      </c>
      <c r="F295" s="13"/>
      <c r="G295" s="13"/>
      <c r="H295" s="13">
        <v>0</v>
      </c>
      <c r="I295" s="13"/>
      <c r="J295" s="13">
        <v>7.5</v>
      </c>
      <c r="K295" s="213"/>
    </row>
    <row r="296" spans="1:11" ht="16.5" thickBot="1">
      <c r="A296" s="216"/>
      <c r="B296" s="213"/>
      <c r="C296" s="216"/>
      <c r="D296" s="117" t="s">
        <v>30</v>
      </c>
      <c r="E296" s="13">
        <f>H296+I296+J296</f>
        <v>8.5</v>
      </c>
      <c r="F296" s="13"/>
      <c r="G296" s="13"/>
      <c r="H296" s="13">
        <v>0</v>
      </c>
      <c r="I296" s="13"/>
      <c r="J296" s="13">
        <v>8.5</v>
      </c>
      <c r="K296" s="213"/>
    </row>
    <row r="297" spans="1:11" ht="16.5" thickBot="1">
      <c r="A297" s="216"/>
      <c r="B297" s="213"/>
      <c r="C297" s="216"/>
      <c r="D297" s="117" t="s">
        <v>32</v>
      </c>
      <c r="E297" s="13">
        <f>H297+I297+J297</f>
        <v>9.5</v>
      </c>
      <c r="F297" s="13"/>
      <c r="G297" s="13"/>
      <c r="H297" s="13">
        <v>0</v>
      </c>
      <c r="I297" s="13"/>
      <c r="J297" s="13">
        <v>9.5</v>
      </c>
      <c r="K297" s="213"/>
    </row>
    <row r="298" spans="1:11" ht="16.5" thickBot="1">
      <c r="A298" s="216"/>
      <c r="B298" s="213"/>
      <c r="C298" s="216"/>
      <c r="D298" s="117" t="s">
        <v>331</v>
      </c>
      <c r="E298" s="13">
        <f>H298+I298+J298</f>
        <v>9.5</v>
      </c>
      <c r="F298" s="13"/>
      <c r="G298" s="13"/>
      <c r="H298" s="13">
        <v>0</v>
      </c>
      <c r="I298" s="13"/>
      <c r="J298" s="13">
        <v>9.5</v>
      </c>
      <c r="K298" s="213"/>
    </row>
    <row r="299" spans="1:11" ht="16.5" thickBot="1">
      <c r="A299" s="217"/>
      <c r="B299" s="214"/>
      <c r="C299" s="217"/>
      <c r="D299" s="110" t="s">
        <v>445</v>
      </c>
      <c r="E299" s="35"/>
      <c r="F299" s="35"/>
      <c r="G299" s="35"/>
      <c r="H299" s="35"/>
      <c r="I299" s="35"/>
      <c r="J299" s="35"/>
      <c r="K299" s="214"/>
    </row>
    <row r="300" spans="1:11" ht="15.75" customHeight="1">
      <c r="A300" s="215" t="s">
        <v>81</v>
      </c>
      <c r="B300" s="212" t="s">
        <v>92</v>
      </c>
      <c r="C300" s="215"/>
      <c r="D300" s="109" t="s">
        <v>446</v>
      </c>
      <c r="E300" s="241">
        <f>H300+I300+J300</f>
        <v>73</v>
      </c>
      <c r="F300" s="241"/>
      <c r="G300" s="241"/>
      <c r="H300" s="241">
        <f>H302+H303+H305+H304</f>
        <v>73</v>
      </c>
      <c r="I300" s="241"/>
      <c r="J300" s="241"/>
      <c r="K300" s="212" t="s">
        <v>36</v>
      </c>
    </row>
    <row r="301" spans="1:11" ht="16.5" thickBot="1">
      <c r="A301" s="216"/>
      <c r="B301" s="213"/>
      <c r="C301" s="216"/>
      <c r="D301" s="117" t="s">
        <v>26</v>
      </c>
      <c r="E301" s="242"/>
      <c r="F301" s="242"/>
      <c r="G301" s="242"/>
      <c r="H301" s="242"/>
      <c r="I301" s="242"/>
      <c r="J301" s="242"/>
      <c r="K301" s="213"/>
    </row>
    <row r="302" spans="1:11" ht="16.5" thickBot="1">
      <c r="A302" s="216"/>
      <c r="B302" s="213"/>
      <c r="C302" s="216"/>
      <c r="D302" s="117" t="s">
        <v>29</v>
      </c>
      <c r="E302" s="13">
        <f>H302+I302+J302</f>
        <v>15</v>
      </c>
      <c r="F302" s="13"/>
      <c r="G302" s="13"/>
      <c r="H302" s="13">
        <v>15</v>
      </c>
      <c r="I302" s="13"/>
      <c r="J302" s="13"/>
      <c r="K302" s="213"/>
    </row>
    <row r="303" spans="1:11" ht="16.5" thickBot="1">
      <c r="A303" s="216"/>
      <c r="B303" s="213"/>
      <c r="C303" s="216"/>
      <c r="D303" s="117" t="s">
        <v>30</v>
      </c>
      <c r="E303" s="13">
        <f>H303+I303+J303</f>
        <v>18</v>
      </c>
      <c r="F303" s="13"/>
      <c r="G303" s="13"/>
      <c r="H303" s="13">
        <v>18</v>
      </c>
      <c r="I303" s="13"/>
      <c r="J303" s="13"/>
      <c r="K303" s="213"/>
    </row>
    <row r="304" spans="1:11" ht="16.5" thickBot="1">
      <c r="A304" s="216"/>
      <c r="B304" s="213"/>
      <c r="C304" s="216"/>
      <c r="D304" s="117" t="s">
        <v>32</v>
      </c>
      <c r="E304" s="13">
        <f>H304+I304+J304</f>
        <v>20</v>
      </c>
      <c r="F304" s="13"/>
      <c r="G304" s="13"/>
      <c r="H304" s="13">
        <v>20</v>
      </c>
      <c r="I304" s="13"/>
      <c r="J304" s="13"/>
      <c r="K304" s="213"/>
    </row>
    <row r="305" spans="1:11" ht="16.5" thickBot="1">
      <c r="A305" s="216"/>
      <c r="B305" s="213"/>
      <c r="C305" s="216"/>
      <c r="D305" s="117" t="s">
        <v>331</v>
      </c>
      <c r="E305" s="13">
        <f>H305+I305+J305</f>
        <v>20</v>
      </c>
      <c r="F305" s="13"/>
      <c r="G305" s="13"/>
      <c r="H305" s="13">
        <v>20</v>
      </c>
      <c r="I305" s="13"/>
      <c r="J305" s="13"/>
      <c r="K305" s="213"/>
    </row>
    <row r="306" spans="1:11" ht="16.5" thickBot="1">
      <c r="A306" s="217"/>
      <c r="B306" s="214"/>
      <c r="C306" s="217"/>
      <c r="D306" s="110" t="s">
        <v>445</v>
      </c>
      <c r="E306" s="35"/>
      <c r="F306" s="35"/>
      <c r="G306" s="35"/>
      <c r="H306" s="35"/>
      <c r="I306" s="35"/>
      <c r="J306" s="35"/>
      <c r="K306" s="214"/>
    </row>
    <row r="307" spans="1:11" ht="15.75" customHeight="1">
      <c r="A307" s="215" t="s">
        <v>82</v>
      </c>
      <c r="B307" s="212" t="s">
        <v>93</v>
      </c>
      <c r="C307" s="215"/>
      <c r="D307" s="109" t="s">
        <v>446</v>
      </c>
      <c r="E307" s="241">
        <f>H307+I307+J307</f>
        <v>73</v>
      </c>
      <c r="F307" s="241"/>
      <c r="G307" s="241"/>
      <c r="H307" s="241">
        <f>SUM(H309:H312)</f>
        <v>46</v>
      </c>
      <c r="I307" s="241"/>
      <c r="J307" s="241">
        <f t="shared" ref="J307" si="20">SUM(J309:J312)</f>
        <v>27</v>
      </c>
      <c r="K307" s="212" t="s">
        <v>36</v>
      </c>
    </row>
    <row r="308" spans="1:11" ht="16.5" thickBot="1">
      <c r="A308" s="216"/>
      <c r="B308" s="213"/>
      <c r="C308" s="216"/>
      <c r="D308" s="117" t="s">
        <v>26</v>
      </c>
      <c r="E308" s="242"/>
      <c r="F308" s="242"/>
      <c r="G308" s="242"/>
      <c r="H308" s="242"/>
      <c r="I308" s="242"/>
      <c r="J308" s="242"/>
      <c r="K308" s="213"/>
    </row>
    <row r="309" spans="1:11" ht="16.5" thickBot="1">
      <c r="A309" s="216"/>
      <c r="B309" s="213"/>
      <c r="C309" s="216"/>
      <c r="D309" s="117" t="s">
        <v>29</v>
      </c>
      <c r="E309" s="13">
        <f>H309+I309+J309</f>
        <v>15</v>
      </c>
      <c r="F309" s="13"/>
      <c r="G309" s="13"/>
      <c r="H309" s="13">
        <v>0</v>
      </c>
      <c r="I309" s="13"/>
      <c r="J309" s="13">
        <v>15</v>
      </c>
      <c r="K309" s="213"/>
    </row>
    <row r="310" spans="1:11" ht="16.5" thickBot="1">
      <c r="A310" s="216"/>
      <c r="B310" s="213"/>
      <c r="C310" s="216"/>
      <c r="D310" s="117" t="s">
        <v>30</v>
      </c>
      <c r="E310" s="13">
        <f>H310+I310+J310</f>
        <v>18</v>
      </c>
      <c r="F310" s="13"/>
      <c r="G310" s="13"/>
      <c r="H310" s="13">
        <v>18</v>
      </c>
      <c r="I310" s="13"/>
      <c r="J310" s="13"/>
      <c r="K310" s="213"/>
    </row>
    <row r="311" spans="1:11" ht="16.5" thickBot="1">
      <c r="A311" s="216"/>
      <c r="B311" s="213"/>
      <c r="C311" s="216"/>
      <c r="D311" s="117" t="s">
        <v>32</v>
      </c>
      <c r="E311" s="13">
        <f>H311+I311+J311</f>
        <v>20</v>
      </c>
      <c r="F311" s="13"/>
      <c r="G311" s="13"/>
      <c r="H311" s="13">
        <v>14</v>
      </c>
      <c r="I311" s="13"/>
      <c r="J311" s="13">
        <v>6</v>
      </c>
      <c r="K311" s="213"/>
    </row>
    <row r="312" spans="1:11" ht="16.5" thickBot="1">
      <c r="A312" s="216"/>
      <c r="B312" s="213"/>
      <c r="C312" s="216"/>
      <c r="D312" s="117" t="s">
        <v>331</v>
      </c>
      <c r="E312" s="13">
        <f>H312+I312+J312</f>
        <v>20</v>
      </c>
      <c r="F312" s="13"/>
      <c r="G312" s="13"/>
      <c r="H312" s="13">
        <v>14</v>
      </c>
      <c r="I312" s="13"/>
      <c r="J312" s="13">
        <v>6</v>
      </c>
      <c r="K312" s="213"/>
    </row>
    <row r="313" spans="1:11" ht="16.5" thickBot="1">
      <c r="A313" s="217"/>
      <c r="B313" s="214"/>
      <c r="C313" s="217"/>
      <c r="D313" s="110" t="s">
        <v>445</v>
      </c>
      <c r="E313" s="35"/>
      <c r="F313" s="35"/>
      <c r="G313" s="35"/>
      <c r="H313" s="35"/>
      <c r="I313" s="35"/>
      <c r="J313" s="35"/>
      <c r="K313" s="214"/>
    </row>
    <row r="314" spans="1:11" ht="15.75" customHeight="1">
      <c r="A314" s="215" t="s">
        <v>83</v>
      </c>
      <c r="B314" s="212" t="s">
        <v>94</v>
      </c>
      <c r="C314" s="215"/>
      <c r="D314" s="109" t="s">
        <v>446</v>
      </c>
      <c r="E314" s="241">
        <f>H314+I314+J314</f>
        <v>225</v>
      </c>
      <c r="F314" s="241"/>
      <c r="G314" s="241"/>
      <c r="H314" s="241">
        <f>H316+H317+H319+H318</f>
        <v>225</v>
      </c>
      <c r="I314" s="241"/>
      <c r="J314" s="241"/>
      <c r="K314" s="212" t="s">
        <v>36</v>
      </c>
    </row>
    <row r="315" spans="1:11" ht="16.5" thickBot="1">
      <c r="A315" s="216"/>
      <c r="B315" s="213"/>
      <c r="C315" s="216"/>
      <c r="D315" s="117" t="s">
        <v>26</v>
      </c>
      <c r="E315" s="242"/>
      <c r="F315" s="242"/>
      <c r="G315" s="242"/>
      <c r="H315" s="242"/>
      <c r="I315" s="242"/>
      <c r="J315" s="242"/>
      <c r="K315" s="213"/>
    </row>
    <row r="316" spans="1:11" ht="16.5" thickBot="1">
      <c r="A316" s="216"/>
      <c r="B316" s="213"/>
      <c r="C316" s="216"/>
      <c r="D316" s="117" t="s">
        <v>29</v>
      </c>
      <c r="E316" s="13">
        <f>H316+I316+J316</f>
        <v>50</v>
      </c>
      <c r="F316" s="13"/>
      <c r="G316" s="13"/>
      <c r="H316" s="13">
        <v>50</v>
      </c>
      <c r="I316" s="13"/>
      <c r="J316" s="13"/>
      <c r="K316" s="213"/>
    </row>
    <row r="317" spans="1:11" ht="16.5" thickBot="1">
      <c r="A317" s="216"/>
      <c r="B317" s="213"/>
      <c r="C317" s="216"/>
      <c r="D317" s="117" t="s">
        <v>30</v>
      </c>
      <c r="E317" s="13">
        <f>H317+I317+J317</f>
        <v>55</v>
      </c>
      <c r="F317" s="13"/>
      <c r="G317" s="13"/>
      <c r="H317" s="13">
        <v>55</v>
      </c>
      <c r="I317" s="13"/>
      <c r="J317" s="13"/>
      <c r="K317" s="213"/>
    </row>
    <row r="318" spans="1:11" ht="16.5" thickBot="1">
      <c r="A318" s="216"/>
      <c r="B318" s="213"/>
      <c r="C318" s="216"/>
      <c r="D318" s="117" t="s">
        <v>32</v>
      </c>
      <c r="E318" s="13">
        <f>H318+I318+J318</f>
        <v>60</v>
      </c>
      <c r="F318" s="13"/>
      <c r="G318" s="13"/>
      <c r="H318" s="13">
        <v>60</v>
      </c>
      <c r="I318" s="13"/>
      <c r="J318" s="13"/>
      <c r="K318" s="213"/>
    </row>
    <row r="319" spans="1:11" ht="16.5" thickBot="1">
      <c r="A319" s="216"/>
      <c r="B319" s="213"/>
      <c r="C319" s="216"/>
      <c r="D319" s="117" t="s">
        <v>331</v>
      </c>
      <c r="E319" s="13">
        <f>H319+I319+J319</f>
        <v>60</v>
      </c>
      <c r="F319" s="13"/>
      <c r="G319" s="13"/>
      <c r="H319" s="13">
        <v>60</v>
      </c>
      <c r="I319" s="13"/>
      <c r="J319" s="13"/>
      <c r="K319" s="213"/>
    </row>
    <row r="320" spans="1:11" ht="16.5" thickBot="1">
      <c r="A320" s="217"/>
      <c r="B320" s="214"/>
      <c r="C320" s="217"/>
      <c r="D320" s="110" t="s">
        <v>445</v>
      </c>
      <c r="E320" s="35"/>
      <c r="F320" s="35"/>
      <c r="G320" s="35"/>
      <c r="H320" s="35"/>
      <c r="I320" s="35"/>
      <c r="J320" s="35"/>
      <c r="K320" s="214"/>
    </row>
    <row r="321" spans="1:11" ht="15.75" customHeight="1">
      <c r="A321" s="215" t="s">
        <v>84</v>
      </c>
      <c r="B321" s="212" t="s">
        <v>95</v>
      </c>
      <c r="C321" s="215"/>
      <c r="D321" s="109" t="s">
        <v>446</v>
      </c>
      <c r="E321" s="241">
        <f>H321+I321+J321</f>
        <v>61</v>
      </c>
      <c r="F321" s="241"/>
      <c r="G321" s="241"/>
      <c r="H321" s="241">
        <f>SUM(H323:H326)</f>
        <v>61</v>
      </c>
      <c r="I321" s="241"/>
      <c r="J321" s="241"/>
      <c r="K321" s="212" t="s">
        <v>36</v>
      </c>
    </row>
    <row r="322" spans="1:11" ht="16.5" thickBot="1">
      <c r="A322" s="216"/>
      <c r="B322" s="213"/>
      <c r="C322" s="216"/>
      <c r="D322" s="117" t="s">
        <v>26</v>
      </c>
      <c r="E322" s="242"/>
      <c r="F322" s="242"/>
      <c r="G322" s="242"/>
      <c r="H322" s="242"/>
      <c r="I322" s="242"/>
      <c r="J322" s="242"/>
      <c r="K322" s="213"/>
    </row>
    <row r="323" spans="1:11" ht="16.5" thickBot="1">
      <c r="A323" s="216"/>
      <c r="B323" s="213"/>
      <c r="C323" s="216"/>
      <c r="D323" s="117" t="s">
        <v>29</v>
      </c>
      <c r="E323" s="13">
        <f>H323+I323+J323</f>
        <v>10</v>
      </c>
      <c r="F323" s="13"/>
      <c r="G323" s="13"/>
      <c r="H323" s="13">
        <v>10</v>
      </c>
      <c r="I323" s="13"/>
      <c r="J323" s="13"/>
      <c r="K323" s="213"/>
    </row>
    <row r="324" spans="1:11" ht="16.5" thickBot="1">
      <c r="A324" s="216"/>
      <c r="B324" s="213"/>
      <c r="C324" s="216"/>
      <c r="D324" s="117" t="s">
        <v>30</v>
      </c>
      <c r="E324" s="13">
        <f>H324+I324+J324</f>
        <v>15</v>
      </c>
      <c r="F324" s="13"/>
      <c r="G324" s="13"/>
      <c r="H324" s="13">
        <v>15</v>
      </c>
      <c r="I324" s="13"/>
      <c r="J324" s="13"/>
      <c r="K324" s="213"/>
    </row>
    <row r="325" spans="1:11" ht="16.5" thickBot="1">
      <c r="A325" s="216"/>
      <c r="B325" s="213"/>
      <c r="C325" s="216"/>
      <c r="D325" s="117" t="s">
        <v>32</v>
      </c>
      <c r="E325" s="13">
        <f>H325+I325+J325</f>
        <v>18</v>
      </c>
      <c r="F325" s="13"/>
      <c r="G325" s="13"/>
      <c r="H325" s="13">
        <v>18</v>
      </c>
      <c r="I325" s="13"/>
      <c r="J325" s="13"/>
      <c r="K325" s="213"/>
    </row>
    <row r="326" spans="1:11" ht="16.5" thickBot="1">
      <c r="A326" s="216"/>
      <c r="B326" s="213"/>
      <c r="C326" s="216"/>
      <c r="D326" s="117" t="s">
        <v>331</v>
      </c>
      <c r="E326" s="13">
        <f>H326+I326+J326</f>
        <v>18</v>
      </c>
      <c r="F326" s="13"/>
      <c r="G326" s="13"/>
      <c r="H326" s="13">
        <v>18</v>
      </c>
      <c r="I326" s="13"/>
      <c r="J326" s="13"/>
      <c r="K326" s="213"/>
    </row>
    <row r="327" spans="1:11" ht="16.5" thickBot="1">
      <c r="A327" s="217"/>
      <c r="B327" s="214"/>
      <c r="C327" s="217"/>
      <c r="D327" s="110" t="s">
        <v>445</v>
      </c>
      <c r="E327" s="35"/>
      <c r="F327" s="35"/>
      <c r="G327" s="35"/>
      <c r="H327" s="35"/>
      <c r="I327" s="35"/>
      <c r="J327" s="35"/>
      <c r="K327" s="214"/>
    </row>
    <row r="328" spans="1:11" ht="15.75" customHeight="1">
      <c r="A328" s="215" t="s">
        <v>85</v>
      </c>
      <c r="B328" s="212" t="s">
        <v>96</v>
      </c>
      <c r="C328" s="215"/>
      <c r="D328" s="109" t="s">
        <v>446</v>
      </c>
      <c r="E328" s="241">
        <f>H328+I328+J328</f>
        <v>61</v>
      </c>
      <c r="F328" s="241"/>
      <c r="G328" s="241"/>
      <c r="H328" s="241">
        <f>SUM(H330:H333)</f>
        <v>51</v>
      </c>
      <c r="I328" s="241"/>
      <c r="J328" s="241">
        <f t="shared" ref="J328" si="21">SUM(J330:J333)</f>
        <v>10</v>
      </c>
      <c r="K328" s="212" t="s">
        <v>36</v>
      </c>
    </row>
    <row r="329" spans="1:11" ht="16.5" thickBot="1">
      <c r="A329" s="216"/>
      <c r="B329" s="213"/>
      <c r="C329" s="216"/>
      <c r="D329" s="117" t="s">
        <v>26</v>
      </c>
      <c r="E329" s="242"/>
      <c r="F329" s="242"/>
      <c r="G329" s="242"/>
      <c r="H329" s="242"/>
      <c r="I329" s="242"/>
      <c r="J329" s="242"/>
      <c r="K329" s="213"/>
    </row>
    <row r="330" spans="1:11" ht="16.5" thickBot="1">
      <c r="A330" s="216"/>
      <c r="B330" s="213"/>
      <c r="C330" s="216"/>
      <c r="D330" s="117" t="s">
        <v>29</v>
      </c>
      <c r="E330" s="13">
        <f>H330+I330+J330</f>
        <v>10</v>
      </c>
      <c r="F330" s="13"/>
      <c r="G330" s="13"/>
      <c r="H330" s="13">
        <v>0</v>
      </c>
      <c r="I330" s="13"/>
      <c r="J330" s="13">
        <v>10</v>
      </c>
      <c r="K330" s="213"/>
    </row>
    <row r="331" spans="1:11" ht="16.5" thickBot="1">
      <c r="A331" s="216"/>
      <c r="B331" s="213"/>
      <c r="C331" s="216"/>
      <c r="D331" s="117" t="s">
        <v>30</v>
      </c>
      <c r="E331" s="13">
        <f>H331+I331+J331</f>
        <v>15</v>
      </c>
      <c r="F331" s="13"/>
      <c r="G331" s="13"/>
      <c r="H331" s="13">
        <v>15</v>
      </c>
      <c r="I331" s="13"/>
      <c r="J331" s="13"/>
      <c r="K331" s="213"/>
    </row>
    <row r="332" spans="1:11" ht="16.5" thickBot="1">
      <c r="A332" s="216"/>
      <c r="B332" s="213"/>
      <c r="C332" s="216"/>
      <c r="D332" s="117" t="s">
        <v>32</v>
      </c>
      <c r="E332" s="13">
        <f>H332+I332+J332</f>
        <v>18</v>
      </c>
      <c r="F332" s="13"/>
      <c r="G332" s="13"/>
      <c r="H332" s="13">
        <v>18</v>
      </c>
      <c r="I332" s="13"/>
      <c r="J332" s="13"/>
      <c r="K332" s="213"/>
    </row>
    <row r="333" spans="1:11" ht="16.5" thickBot="1">
      <c r="A333" s="216"/>
      <c r="B333" s="213"/>
      <c r="C333" s="216"/>
      <c r="D333" s="117" t="s">
        <v>331</v>
      </c>
      <c r="E333" s="13">
        <f>H333+I333+J333</f>
        <v>18</v>
      </c>
      <c r="F333" s="13"/>
      <c r="G333" s="13"/>
      <c r="H333" s="13">
        <v>18</v>
      </c>
      <c r="I333" s="13"/>
      <c r="J333" s="13"/>
      <c r="K333" s="213"/>
    </row>
    <row r="334" spans="1:11" ht="16.5" thickBot="1">
      <c r="A334" s="217"/>
      <c r="B334" s="214"/>
      <c r="C334" s="217"/>
      <c r="D334" s="110" t="s">
        <v>445</v>
      </c>
      <c r="E334" s="35"/>
      <c r="F334" s="35"/>
      <c r="G334" s="35"/>
      <c r="H334" s="35"/>
      <c r="I334" s="35"/>
      <c r="J334" s="35"/>
      <c r="K334" s="214"/>
    </row>
    <row r="335" spans="1:11" ht="15.75" customHeight="1">
      <c r="A335" s="215" t="s">
        <v>86</v>
      </c>
      <c r="B335" s="212" t="s">
        <v>97</v>
      </c>
      <c r="C335" s="215"/>
      <c r="D335" s="109" t="s">
        <v>446</v>
      </c>
      <c r="E335" s="241">
        <f>H335+I335+J335</f>
        <v>221</v>
      </c>
      <c r="F335" s="241"/>
      <c r="G335" s="241"/>
      <c r="H335" s="241">
        <f>SUM(H337:H340)</f>
        <v>201</v>
      </c>
      <c r="I335" s="241"/>
      <c r="J335" s="241">
        <f t="shared" ref="J335" si="22">SUM(J337:J340)</f>
        <v>20</v>
      </c>
      <c r="K335" s="212" t="s">
        <v>36</v>
      </c>
    </row>
    <row r="336" spans="1:11" ht="16.5" thickBot="1">
      <c r="A336" s="216"/>
      <c r="B336" s="213"/>
      <c r="C336" s="216"/>
      <c r="D336" s="117" t="s">
        <v>26</v>
      </c>
      <c r="E336" s="242"/>
      <c r="F336" s="242"/>
      <c r="G336" s="242"/>
      <c r="H336" s="242"/>
      <c r="I336" s="242"/>
      <c r="J336" s="242"/>
      <c r="K336" s="213"/>
    </row>
    <row r="337" spans="1:11" ht="16.5" thickBot="1">
      <c r="A337" s="216"/>
      <c r="B337" s="213"/>
      <c r="C337" s="216"/>
      <c r="D337" s="117" t="s">
        <v>29</v>
      </c>
      <c r="E337" s="13">
        <f>H337+I337+J337</f>
        <v>50</v>
      </c>
      <c r="F337" s="13"/>
      <c r="G337" s="13"/>
      <c r="H337" s="13">
        <v>50</v>
      </c>
      <c r="I337" s="13"/>
      <c r="J337" s="13"/>
      <c r="K337" s="213"/>
    </row>
    <row r="338" spans="1:11" ht="16.5" thickBot="1">
      <c r="A338" s="216"/>
      <c r="B338" s="213"/>
      <c r="C338" s="216"/>
      <c r="D338" s="117" t="s">
        <v>30</v>
      </c>
      <c r="E338" s="13">
        <f>H338+I338+J338</f>
        <v>55</v>
      </c>
      <c r="F338" s="13"/>
      <c r="G338" s="13"/>
      <c r="H338" s="13">
        <v>55</v>
      </c>
      <c r="I338" s="13"/>
      <c r="J338" s="13"/>
      <c r="K338" s="213"/>
    </row>
    <row r="339" spans="1:11" ht="16.5" thickBot="1">
      <c r="A339" s="216"/>
      <c r="B339" s="213"/>
      <c r="C339" s="216"/>
      <c r="D339" s="117" t="s">
        <v>32</v>
      </c>
      <c r="E339" s="13">
        <f>H339+I339+J339</f>
        <v>58</v>
      </c>
      <c r="F339" s="13"/>
      <c r="G339" s="13"/>
      <c r="H339" s="13">
        <v>48</v>
      </c>
      <c r="I339" s="13"/>
      <c r="J339" s="13">
        <v>10</v>
      </c>
      <c r="K339" s="213"/>
    </row>
    <row r="340" spans="1:11" ht="16.5" thickBot="1">
      <c r="A340" s="216"/>
      <c r="B340" s="213"/>
      <c r="C340" s="216"/>
      <c r="D340" s="117" t="s">
        <v>331</v>
      </c>
      <c r="E340" s="13">
        <f>H340+I340+J340</f>
        <v>58</v>
      </c>
      <c r="F340" s="13"/>
      <c r="G340" s="13"/>
      <c r="H340" s="13">
        <v>48</v>
      </c>
      <c r="I340" s="13"/>
      <c r="J340" s="13">
        <v>10</v>
      </c>
      <c r="K340" s="213"/>
    </row>
    <row r="341" spans="1:11" ht="16.5" thickBot="1">
      <c r="A341" s="217"/>
      <c r="B341" s="214"/>
      <c r="C341" s="217"/>
      <c r="D341" s="110" t="s">
        <v>445</v>
      </c>
      <c r="E341" s="35"/>
      <c r="F341" s="35"/>
      <c r="G341" s="35"/>
      <c r="H341" s="35"/>
      <c r="I341" s="35"/>
      <c r="J341" s="35"/>
      <c r="K341" s="214"/>
    </row>
    <row r="342" spans="1:11" ht="36" customHeight="1" thickBot="1">
      <c r="A342" s="17" t="s">
        <v>99</v>
      </c>
      <c r="B342" s="254" t="s">
        <v>100</v>
      </c>
      <c r="C342" s="255"/>
      <c r="D342" s="255"/>
      <c r="E342" s="255"/>
      <c r="F342" s="255"/>
      <c r="G342" s="255"/>
      <c r="H342" s="255"/>
      <c r="I342" s="255"/>
      <c r="J342" s="255"/>
      <c r="K342" s="256"/>
    </row>
    <row r="343" spans="1:11" ht="15.75">
      <c r="A343" s="215"/>
      <c r="B343" s="215" t="s">
        <v>101</v>
      </c>
      <c r="C343" s="215"/>
      <c r="D343" s="109" t="s">
        <v>446</v>
      </c>
      <c r="E343" s="241">
        <f>E349+E354+E360+E367</f>
        <v>293.5</v>
      </c>
      <c r="F343" s="241"/>
      <c r="G343" s="241"/>
      <c r="H343" s="241">
        <f>H349+H354+H360+H367</f>
        <v>238.5</v>
      </c>
      <c r="I343" s="99"/>
      <c r="J343" s="241">
        <f>J349+J354+J360+J367</f>
        <v>55</v>
      </c>
      <c r="K343" s="215"/>
    </row>
    <row r="344" spans="1:11" ht="16.5" thickBot="1">
      <c r="A344" s="216"/>
      <c r="B344" s="216"/>
      <c r="C344" s="216"/>
      <c r="D344" s="117" t="s">
        <v>26</v>
      </c>
      <c r="E344" s="242"/>
      <c r="F344" s="242"/>
      <c r="G344" s="242"/>
      <c r="H344" s="242"/>
      <c r="I344" s="100"/>
      <c r="J344" s="242"/>
      <c r="K344" s="216"/>
    </row>
    <row r="345" spans="1:11" ht="16.5" thickBot="1">
      <c r="A345" s="216"/>
      <c r="B345" s="216"/>
      <c r="C345" s="216"/>
      <c r="D345" s="117" t="s">
        <v>29</v>
      </c>
      <c r="E345" s="13">
        <f>E351+E356+E362+E369</f>
        <v>60.5</v>
      </c>
      <c r="F345" s="13"/>
      <c r="G345" s="13"/>
      <c r="H345" s="13">
        <f>H351+H356+H362+H369</f>
        <v>50.5</v>
      </c>
      <c r="I345" s="13"/>
      <c r="J345" s="13">
        <f>J351+J356+J362+J369</f>
        <v>10</v>
      </c>
      <c r="K345" s="216"/>
    </row>
    <row r="346" spans="1:11" ht="16.5" thickBot="1">
      <c r="A346" s="216"/>
      <c r="B346" s="216"/>
      <c r="C346" s="216"/>
      <c r="D346" s="117" t="s">
        <v>30</v>
      </c>
      <c r="E346" s="13">
        <f>E352+E357+E363+E370</f>
        <v>71</v>
      </c>
      <c r="F346" s="13"/>
      <c r="G346" s="13"/>
      <c r="H346" s="13">
        <f>H352+H357+H363+H370</f>
        <v>56</v>
      </c>
      <c r="I346" s="13"/>
      <c r="J346" s="13">
        <f>J352+J357+J363+J370</f>
        <v>15</v>
      </c>
      <c r="K346" s="216"/>
    </row>
    <row r="347" spans="1:11" ht="16.5" thickBot="1">
      <c r="A347" s="216"/>
      <c r="B347" s="216"/>
      <c r="C347" s="216"/>
      <c r="D347" s="117" t="s">
        <v>33</v>
      </c>
      <c r="E347" s="13">
        <f>E352+E357+E364+E371</f>
        <v>81</v>
      </c>
      <c r="F347" s="13"/>
      <c r="G347" s="13"/>
      <c r="H347" s="13">
        <f>H352+H357+H364+H371</f>
        <v>66</v>
      </c>
      <c r="I347" s="13"/>
      <c r="J347" s="13">
        <f>J352+J357+J364+J371</f>
        <v>15</v>
      </c>
      <c r="K347" s="216"/>
    </row>
    <row r="348" spans="1:11" ht="15" customHeight="1" thickBot="1">
      <c r="A348" s="216"/>
      <c r="B348" s="216"/>
      <c r="C348" s="216"/>
      <c r="D348" s="117" t="s">
        <v>332</v>
      </c>
      <c r="E348" s="13">
        <f>E353+E358+E365+E372</f>
        <v>81</v>
      </c>
      <c r="F348" s="13"/>
      <c r="G348" s="13"/>
      <c r="H348" s="13">
        <f>H353+H358+H365+H372</f>
        <v>66</v>
      </c>
      <c r="I348" s="13"/>
      <c r="J348" s="13">
        <f>J353+J358+J365+J372</f>
        <v>15</v>
      </c>
      <c r="K348" s="216"/>
    </row>
    <row r="349" spans="1:11" ht="16.5" hidden="1" customHeight="1" thickBot="1">
      <c r="A349" s="216"/>
      <c r="B349" s="216"/>
      <c r="C349" s="216"/>
      <c r="D349" s="110"/>
      <c r="E349" s="247"/>
      <c r="F349" s="247"/>
      <c r="G349" s="247"/>
      <c r="H349" s="247"/>
      <c r="I349" s="247"/>
      <c r="J349" s="247"/>
      <c r="K349" s="216"/>
    </row>
    <row r="350" spans="1:11" ht="16.5" hidden="1" customHeight="1" thickBot="1">
      <c r="A350" s="216"/>
      <c r="B350" s="216"/>
      <c r="C350" s="216"/>
      <c r="D350" s="117"/>
      <c r="E350" s="242"/>
      <c r="F350" s="242"/>
      <c r="G350" s="242"/>
      <c r="H350" s="242"/>
      <c r="I350" s="242"/>
      <c r="J350" s="242"/>
      <c r="K350" s="216"/>
    </row>
    <row r="351" spans="1:11" ht="16.5" hidden="1" customHeight="1" thickBot="1">
      <c r="A351" s="216"/>
      <c r="B351" s="216"/>
      <c r="C351" s="216"/>
      <c r="D351" s="117"/>
      <c r="E351" s="13"/>
      <c r="F351" s="13"/>
      <c r="G351" s="13"/>
      <c r="H351" s="13"/>
      <c r="I351" s="13"/>
      <c r="J351" s="13"/>
      <c r="K351" s="216"/>
    </row>
    <row r="352" spans="1:11" ht="16.5" hidden="1" customHeight="1" thickBot="1">
      <c r="A352" s="216"/>
      <c r="B352" s="216"/>
      <c r="C352" s="216"/>
      <c r="D352" s="117"/>
      <c r="E352" s="13"/>
      <c r="F352" s="13"/>
      <c r="G352" s="13"/>
      <c r="H352" s="13"/>
      <c r="I352" s="13"/>
      <c r="J352" s="13"/>
      <c r="K352" s="216"/>
    </row>
    <row r="353" spans="1:11" ht="16.5" hidden="1" customHeight="1" thickBot="1">
      <c r="A353" s="216"/>
      <c r="B353" s="216"/>
      <c r="C353" s="216"/>
      <c r="D353" s="117"/>
      <c r="E353" s="13"/>
      <c r="F353" s="13"/>
      <c r="G353" s="13"/>
      <c r="H353" s="13"/>
      <c r="I353" s="13"/>
      <c r="J353" s="13"/>
      <c r="K353" s="216"/>
    </row>
    <row r="354" spans="1:11" ht="1.5" customHeight="1">
      <c r="A354" s="216"/>
      <c r="B354" s="216"/>
      <c r="C354" s="216"/>
      <c r="D354" s="109"/>
      <c r="E354" s="241"/>
      <c r="F354" s="241"/>
      <c r="G354" s="241"/>
      <c r="H354" s="241"/>
      <c r="I354" s="99"/>
      <c r="J354" s="241"/>
      <c r="K354" s="216"/>
    </row>
    <row r="355" spans="1:11" ht="16.5" hidden="1" customHeight="1" thickBot="1">
      <c r="A355" s="216"/>
      <c r="B355" s="216"/>
      <c r="C355" s="216"/>
      <c r="D355" s="117"/>
      <c r="E355" s="242"/>
      <c r="F355" s="242"/>
      <c r="G355" s="242"/>
      <c r="H355" s="242"/>
      <c r="I355" s="100"/>
      <c r="J355" s="242"/>
      <c r="K355" s="216"/>
    </row>
    <row r="356" spans="1:11" ht="16.5" hidden="1" customHeight="1" thickBot="1">
      <c r="A356" s="216"/>
      <c r="B356" s="216"/>
      <c r="C356" s="216"/>
      <c r="D356" s="117"/>
      <c r="E356" s="13"/>
      <c r="F356" s="13"/>
      <c r="G356" s="13"/>
      <c r="H356" s="13"/>
      <c r="I356" s="13"/>
      <c r="J356" s="13"/>
      <c r="K356" s="216"/>
    </row>
    <row r="357" spans="1:11" ht="16.5" hidden="1" customHeight="1" thickBot="1">
      <c r="A357" s="216"/>
      <c r="B357" s="216"/>
      <c r="C357" s="216"/>
      <c r="D357" s="117"/>
      <c r="E357" s="13"/>
      <c r="F357" s="13"/>
      <c r="G357" s="13"/>
      <c r="H357" s="13"/>
      <c r="I357" s="13"/>
      <c r="J357" s="13"/>
      <c r="K357" s="216"/>
    </row>
    <row r="358" spans="1:11" ht="16.5" hidden="1" customHeight="1" thickBot="1">
      <c r="A358" s="216"/>
      <c r="B358" s="216"/>
      <c r="C358" s="216"/>
      <c r="D358" s="117"/>
      <c r="E358" s="13"/>
      <c r="F358" s="13"/>
      <c r="G358" s="13"/>
      <c r="H358" s="13"/>
      <c r="I358" s="13"/>
      <c r="J358" s="13"/>
      <c r="K358" s="216"/>
    </row>
    <row r="359" spans="1:11" ht="16.5" thickBot="1">
      <c r="A359" s="217"/>
      <c r="B359" s="217"/>
      <c r="C359" s="217"/>
      <c r="D359" s="110" t="s">
        <v>445</v>
      </c>
      <c r="E359" s="35"/>
      <c r="F359" s="35"/>
      <c r="G359" s="35"/>
      <c r="H359" s="35"/>
      <c r="I359" s="35"/>
      <c r="J359" s="35"/>
      <c r="K359" s="217"/>
    </row>
    <row r="360" spans="1:11" ht="15.75" customHeight="1">
      <c r="A360" s="215" t="s">
        <v>102</v>
      </c>
      <c r="B360" s="212" t="s">
        <v>104</v>
      </c>
      <c r="C360" s="215"/>
      <c r="D360" s="109" t="s">
        <v>446</v>
      </c>
      <c r="E360" s="241">
        <f>H360+I360+J360</f>
        <v>224.5</v>
      </c>
      <c r="F360" s="241"/>
      <c r="G360" s="241"/>
      <c r="H360" s="241">
        <f>SUM(H362:H365)</f>
        <v>189.5</v>
      </c>
      <c r="I360" s="241"/>
      <c r="J360" s="241">
        <f>SUM(J362:J365)</f>
        <v>35</v>
      </c>
      <c r="K360" s="212" t="s">
        <v>36</v>
      </c>
    </row>
    <row r="361" spans="1:11" ht="16.5" thickBot="1">
      <c r="A361" s="216"/>
      <c r="B361" s="213"/>
      <c r="C361" s="216"/>
      <c r="D361" s="117" t="s">
        <v>26</v>
      </c>
      <c r="E361" s="242"/>
      <c r="F361" s="242"/>
      <c r="G361" s="242"/>
      <c r="H361" s="242"/>
      <c r="I361" s="242"/>
      <c r="J361" s="242"/>
      <c r="K361" s="213"/>
    </row>
    <row r="362" spans="1:11" ht="16.5" thickBot="1">
      <c r="A362" s="216"/>
      <c r="B362" s="213"/>
      <c r="C362" s="216"/>
      <c r="D362" s="117" t="s">
        <v>29</v>
      </c>
      <c r="E362" s="13">
        <f>H362+I362+J362</f>
        <v>49.5</v>
      </c>
      <c r="F362" s="13"/>
      <c r="G362" s="13"/>
      <c r="H362" s="13">
        <v>44.5</v>
      </c>
      <c r="I362" s="13"/>
      <c r="J362" s="13">
        <v>5</v>
      </c>
      <c r="K362" s="213"/>
    </row>
    <row r="363" spans="1:11" ht="16.5" thickBot="1">
      <c r="A363" s="216"/>
      <c r="B363" s="213"/>
      <c r="C363" s="216"/>
      <c r="D363" s="117" t="s">
        <v>30</v>
      </c>
      <c r="E363" s="13">
        <f>H363+I363+J363</f>
        <v>55</v>
      </c>
      <c r="F363" s="13"/>
      <c r="G363" s="13"/>
      <c r="H363" s="13">
        <v>45</v>
      </c>
      <c r="I363" s="13"/>
      <c r="J363" s="13">
        <v>10</v>
      </c>
      <c r="K363" s="213"/>
    </row>
    <row r="364" spans="1:11" ht="16.5" thickBot="1">
      <c r="A364" s="216"/>
      <c r="B364" s="213"/>
      <c r="C364" s="216"/>
      <c r="D364" s="117" t="s">
        <v>32</v>
      </c>
      <c r="E364" s="13">
        <f>H364+I364+J364</f>
        <v>60</v>
      </c>
      <c r="F364" s="13"/>
      <c r="G364" s="13"/>
      <c r="H364" s="13">
        <v>50</v>
      </c>
      <c r="I364" s="13"/>
      <c r="J364" s="13">
        <v>10</v>
      </c>
      <c r="K364" s="213"/>
    </row>
    <row r="365" spans="1:11" ht="16.5" thickBot="1">
      <c r="A365" s="216"/>
      <c r="B365" s="213"/>
      <c r="C365" s="216"/>
      <c r="D365" s="117" t="s">
        <v>331</v>
      </c>
      <c r="E365" s="13">
        <f>H365+I365+J365</f>
        <v>60</v>
      </c>
      <c r="F365" s="13"/>
      <c r="G365" s="13"/>
      <c r="H365" s="13">
        <v>50</v>
      </c>
      <c r="I365" s="13"/>
      <c r="J365" s="13">
        <v>10</v>
      </c>
      <c r="K365" s="213"/>
    </row>
    <row r="366" spans="1:11" ht="16.5" thickBot="1">
      <c r="A366" s="217"/>
      <c r="B366" s="214"/>
      <c r="C366" s="217"/>
      <c r="D366" s="110" t="s">
        <v>445</v>
      </c>
      <c r="E366" s="35"/>
      <c r="F366" s="35"/>
      <c r="G366" s="35"/>
      <c r="H366" s="35"/>
      <c r="I366" s="35"/>
      <c r="J366" s="35"/>
      <c r="K366" s="214"/>
    </row>
    <row r="367" spans="1:11" ht="15.75" customHeight="1">
      <c r="A367" s="215" t="s">
        <v>103</v>
      </c>
      <c r="B367" s="212" t="s">
        <v>105</v>
      </c>
      <c r="C367" s="215"/>
      <c r="D367" s="109" t="s">
        <v>446</v>
      </c>
      <c r="E367" s="241">
        <f>H367+I367+J367</f>
        <v>69</v>
      </c>
      <c r="F367" s="241"/>
      <c r="G367" s="241"/>
      <c r="H367" s="241">
        <f>H369+H370+H372+H371</f>
        <v>49</v>
      </c>
      <c r="I367" s="241"/>
      <c r="J367" s="241">
        <f>J369+J370+J372+J371</f>
        <v>20</v>
      </c>
      <c r="K367" s="212" t="s">
        <v>36</v>
      </c>
    </row>
    <row r="368" spans="1:11" ht="16.5" thickBot="1">
      <c r="A368" s="216"/>
      <c r="B368" s="213"/>
      <c r="C368" s="216"/>
      <c r="D368" s="117" t="s">
        <v>26</v>
      </c>
      <c r="E368" s="242"/>
      <c r="F368" s="242"/>
      <c r="G368" s="242"/>
      <c r="H368" s="242"/>
      <c r="I368" s="242"/>
      <c r="J368" s="242"/>
      <c r="K368" s="213"/>
    </row>
    <row r="369" spans="1:11" ht="16.5" thickBot="1">
      <c r="A369" s="216"/>
      <c r="B369" s="213"/>
      <c r="C369" s="216"/>
      <c r="D369" s="117" t="s">
        <v>29</v>
      </c>
      <c r="E369" s="13">
        <f>H369+I369+J369</f>
        <v>11</v>
      </c>
      <c r="F369" s="13"/>
      <c r="G369" s="13"/>
      <c r="H369" s="13">
        <v>6</v>
      </c>
      <c r="I369" s="13"/>
      <c r="J369" s="13">
        <v>5</v>
      </c>
      <c r="K369" s="213"/>
    </row>
    <row r="370" spans="1:11" ht="16.5" thickBot="1">
      <c r="A370" s="216"/>
      <c r="B370" s="213"/>
      <c r="C370" s="216"/>
      <c r="D370" s="117" t="s">
        <v>30</v>
      </c>
      <c r="E370" s="13">
        <f>H370+I370+J370</f>
        <v>16</v>
      </c>
      <c r="F370" s="13"/>
      <c r="G370" s="13"/>
      <c r="H370" s="13">
        <v>11</v>
      </c>
      <c r="I370" s="13"/>
      <c r="J370" s="13">
        <v>5</v>
      </c>
      <c r="K370" s="213"/>
    </row>
    <row r="371" spans="1:11" ht="16.5" thickBot="1">
      <c r="A371" s="216"/>
      <c r="B371" s="213"/>
      <c r="C371" s="216"/>
      <c r="D371" s="117" t="s">
        <v>32</v>
      </c>
      <c r="E371" s="13">
        <f>H371+I371+J371</f>
        <v>21</v>
      </c>
      <c r="F371" s="13"/>
      <c r="G371" s="13"/>
      <c r="H371" s="13">
        <v>16</v>
      </c>
      <c r="I371" s="13"/>
      <c r="J371" s="13">
        <v>5</v>
      </c>
      <c r="K371" s="213"/>
    </row>
    <row r="372" spans="1:11" ht="16.5" thickBot="1">
      <c r="A372" s="216"/>
      <c r="B372" s="213"/>
      <c r="C372" s="216"/>
      <c r="D372" s="117" t="s">
        <v>331</v>
      </c>
      <c r="E372" s="13">
        <f>H372+I372+J372</f>
        <v>21</v>
      </c>
      <c r="F372" s="13"/>
      <c r="G372" s="13"/>
      <c r="H372" s="13">
        <v>16</v>
      </c>
      <c r="I372" s="13"/>
      <c r="J372" s="13">
        <v>5</v>
      </c>
      <c r="K372" s="213"/>
    </row>
    <row r="373" spans="1:11" ht="16.5" thickBot="1">
      <c r="A373" s="217"/>
      <c r="B373" s="214"/>
      <c r="C373" s="217"/>
      <c r="D373" s="110" t="s">
        <v>445</v>
      </c>
      <c r="E373" s="35"/>
      <c r="F373" s="35"/>
      <c r="G373" s="35"/>
      <c r="H373" s="35"/>
      <c r="I373" s="35"/>
      <c r="J373" s="35"/>
      <c r="K373" s="214"/>
    </row>
    <row r="374" spans="1:11" ht="31.5" customHeight="1" thickBot="1">
      <c r="A374" s="17" t="s">
        <v>106</v>
      </c>
      <c r="B374" s="254" t="s">
        <v>107</v>
      </c>
      <c r="C374" s="255"/>
      <c r="D374" s="255"/>
      <c r="E374" s="255"/>
      <c r="F374" s="255"/>
      <c r="G374" s="255"/>
      <c r="H374" s="255"/>
      <c r="I374" s="255"/>
      <c r="J374" s="255"/>
      <c r="K374" s="256"/>
    </row>
    <row r="375" spans="1:11" ht="15.75">
      <c r="A375" s="215"/>
      <c r="B375" s="215" t="s">
        <v>108</v>
      </c>
      <c r="C375" s="215"/>
      <c r="D375" s="109" t="s">
        <v>446</v>
      </c>
      <c r="E375" s="241">
        <f>E390+E396+E403+E410+E417+E424</f>
        <v>639.79999999999995</v>
      </c>
      <c r="F375" s="241"/>
      <c r="G375" s="241"/>
      <c r="H375" s="241">
        <f>H390+H396+H403+H410+H417+H424</f>
        <v>564.79999999999995</v>
      </c>
      <c r="I375" s="99"/>
      <c r="J375" s="241">
        <f>J390+J396+J403+J410+J417+J424</f>
        <v>75</v>
      </c>
      <c r="K375" s="215"/>
    </row>
    <row r="376" spans="1:11" ht="16.5" thickBot="1">
      <c r="A376" s="216"/>
      <c r="B376" s="216"/>
      <c r="C376" s="216"/>
      <c r="D376" s="117" t="s">
        <v>26</v>
      </c>
      <c r="E376" s="242"/>
      <c r="F376" s="242"/>
      <c r="G376" s="242"/>
      <c r="H376" s="242"/>
      <c r="I376" s="100"/>
      <c r="J376" s="242"/>
      <c r="K376" s="216"/>
    </row>
    <row r="377" spans="1:11" ht="16.5" thickBot="1">
      <c r="A377" s="216"/>
      <c r="B377" s="216"/>
      <c r="C377" s="216"/>
      <c r="D377" s="117" t="s">
        <v>29</v>
      </c>
      <c r="E377" s="13">
        <f>E392+E398+E405+E412</f>
        <v>117</v>
      </c>
      <c r="F377" s="13"/>
      <c r="G377" s="13"/>
      <c r="H377" s="13">
        <f>H392+H398+H405+H412</f>
        <v>107</v>
      </c>
      <c r="I377" s="13"/>
      <c r="J377" s="13">
        <f>J392+J398+J405+J412</f>
        <v>10</v>
      </c>
      <c r="K377" s="216"/>
    </row>
    <row r="378" spans="1:11" ht="32.25" thickBot="1">
      <c r="A378" s="216"/>
      <c r="B378" s="216"/>
      <c r="C378" s="216"/>
      <c r="D378" s="117" t="s">
        <v>117</v>
      </c>
      <c r="E378" s="13">
        <v>0.6</v>
      </c>
      <c r="F378" s="13"/>
      <c r="G378" s="13"/>
      <c r="H378" s="13"/>
      <c r="I378" s="13"/>
      <c r="J378" s="13"/>
      <c r="K378" s="216"/>
    </row>
    <row r="379" spans="1:11" ht="48" thickBot="1">
      <c r="A379" s="216"/>
      <c r="B379" s="216"/>
      <c r="C379" s="216"/>
      <c r="D379" s="117" t="s">
        <v>118</v>
      </c>
      <c r="E379" s="13">
        <v>114</v>
      </c>
      <c r="F379" s="13"/>
      <c r="G379" s="13"/>
      <c r="H379" s="13"/>
      <c r="I379" s="13"/>
      <c r="J379" s="13"/>
      <c r="K379" s="216"/>
    </row>
    <row r="380" spans="1:11" ht="16.5" thickBot="1">
      <c r="A380" s="216"/>
      <c r="B380" s="216"/>
      <c r="C380" s="216"/>
      <c r="D380" s="117" t="s">
        <v>30</v>
      </c>
      <c r="E380" s="13">
        <f>E393+E399+E406+E413</f>
        <v>140</v>
      </c>
      <c r="F380" s="13"/>
      <c r="G380" s="13"/>
      <c r="H380" s="13">
        <f>H393+H399+H406+H413</f>
        <v>125</v>
      </c>
      <c r="I380" s="13"/>
      <c r="J380" s="13">
        <f>J393+J399+J406+J413</f>
        <v>15</v>
      </c>
      <c r="K380" s="216"/>
    </row>
    <row r="381" spans="1:11" ht="32.25" thickBot="1">
      <c r="A381" s="216"/>
      <c r="B381" s="216"/>
      <c r="C381" s="216"/>
      <c r="D381" s="117" t="s">
        <v>117</v>
      </c>
      <c r="E381" s="13">
        <v>1</v>
      </c>
      <c r="F381" s="13"/>
      <c r="G381" s="13"/>
      <c r="H381" s="13"/>
      <c r="I381" s="13"/>
      <c r="J381" s="13"/>
      <c r="K381" s="216"/>
    </row>
    <row r="382" spans="1:11" ht="48" thickBot="1">
      <c r="A382" s="216"/>
      <c r="B382" s="216"/>
      <c r="C382" s="216"/>
      <c r="D382" s="117" t="s">
        <v>118</v>
      </c>
      <c r="E382" s="13">
        <v>114</v>
      </c>
      <c r="F382" s="13"/>
      <c r="G382" s="13"/>
      <c r="H382" s="13"/>
      <c r="I382" s="13"/>
      <c r="J382" s="13"/>
      <c r="K382" s="216"/>
    </row>
    <row r="383" spans="1:11" ht="16.5" thickBot="1">
      <c r="A383" s="216"/>
      <c r="B383" s="216"/>
      <c r="C383" s="216"/>
      <c r="D383" s="117" t="s">
        <v>33</v>
      </c>
      <c r="E383" s="13">
        <f>E394+E400+E407+E414+E421+E428</f>
        <v>191.4</v>
      </c>
      <c r="F383" s="13"/>
      <c r="G383" s="13"/>
      <c r="H383" s="13">
        <f>H394+H400+H407+H414+H421+H428</f>
        <v>166.4</v>
      </c>
      <c r="I383" s="13"/>
      <c r="J383" s="13">
        <f>J394+J400+J407+J414+J421+J428</f>
        <v>25</v>
      </c>
      <c r="K383" s="216"/>
    </row>
    <row r="384" spans="1:11" ht="32.25" thickBot="1">
      <c r="A384" s="216"/>
      <c r="B384" s="216"/>
      <c r="C384" s="216"/>
      <c r="D384" s="110" t="s">
        <v>117</v>
      </c>
      <c r="E384" s="35">
        <v>1</v>
      </c>
      <c r="F384" s="35"/>
      <c r="G384" s="35"/>
      <c r="H384" s="35"/>
      <c r="I384" s="35"/>
      <c r="J384" s="35"/>
      <c r="K384" s="216"/>
    </row>
    <row r="385" spans="1:11" ht="48" thickBot="1">
      <c r="A385" s="216"/>
      <c r="B385" s="216"/>
      <c r="C385" s="216"/>
      <c r="D385" s="32" t="s">
        <v>118</v>
      </c>
      <c r="E385" s="27">
        <v>114</v>
      </c>
      <c r="F385" s="27"/>
      <c r="G385" s="27"/>
      <c r="H385" s="27"/>
      <c r="I385" s="27"/>
      <c r="J385" s="27"/>
      <c r="K385" s="216"/>
    </row>
    <row r="386" spans="1:11" ht="16.5" thickBot="1">
      <c r="A386" s="216"/>
      <c r="B386" s="216"/>
      <c r="C386" s="216"/>
      <c r="D386" s="117" t="s">
        <v>332</v>
      </c>
      <c r="E386" s="13">
        <f>E395+E401+E408+E415+E422+E429</f>
        <v>191.4</v>
      </c>
      <c r="F386" s="13"/>
      <c r="G386" s="13"/>
      <c r="H386" s="13">
        <f>H395+H401+H408+H415+H422+H429</f>
        <v>166.4</v>
      </c>
      <c r="I386" s="13"/>
      <c r="J386" s="13">
        <f>J395+J401+J408+J415+J422+J429</f>
        <v>25</v>
      </c>
      <c r="K386" s="216"/>
    </row>
    <row r="387" spans="1:11" ht="32.25" thickBot="1">
      <c r="A387" s="216"/>
      <c r="B387" s="216"/>
      <c r="C387" s="216"/>
      <c r="D387" s="110" t="s">
        <v>117</v>
      </c>
      <c r="E387" s="35">
        <v>1</v>
      </c>
      <c r="F387" s="35"/>
      <c r="G387" s="35"/>
      <c r="H387" s="35"/>
      <c r="I387" s="35"/>
      <c r="J387" s="35"/>
      <c r="K387" s="216"/>
    </row>
    <row r="388" spans="1:11" ht="48" thickBot="1">
      <c r="A388" s="216"/>
      <c r="B388" s="216"/>
      <c r="C388" s="216"/>
      <c r="D388" s="32" t="s">
        <v>118</v>
      </c>
      <c r="E388" s="27">
        <v>114</v>
      </c>
      <c r="F388" s="27"/>
      <c r="G388" s="27"/>
      <c r="H388" s="27"/>
      <c r="I388" s="27"/>
      <c r="J388" s="27"/>
      <c r="K388" s="216"/>
    </row>
    <row r="389" spans="1:11" ht="16.5" thickBot="1">
      <c r="A389" s="217"/>
      <c r="B389" s="217"/>
      <c r="C389" s="217"/>
      <c r="D389" s="117" t="s">
        <v>445</v>
      </c>
      <c r="E389" s="13"/>
      <c r="F389" s="13"/>
      <c r="G389" s="13"/>
      <c r="H389" s="13"/>
      <c r="I389" s="13"/>
      <c r="J389" s="13"/>
      <c r="K389" s="216"/>
    </row>
    <row r="390" spans="1:11" ht="15.75">
      <c r="A390" s="244" t="s">
        <v>109</v>
      </c>
      <c r="B390" s="246" t="s">
        <v>113</v>
      </c>
      <c r="C390" s="246"/>
      <c r="D390" s="110" t="s">
        <v>330</v>
      </c>
      <c r="E390" s="247">
        <f>F390+G390+H390+I390+J390</f>
        <v>185</v>
      </c>
      <c r="F390" s="247"/>
      <c r="G390" s="247"/>
      <c r="H390" s="247">
        <f>H392+H393+H395+H394</f>
        <v>155</v>
      </c>
      <c r="I390" s="247"/>
      <c r="J390" s="247">
        <f>SUM(J392:J395)</f>
        <v>30</v>
      </c>
      <c r="K390" s="246" t="s">
        <v>36</v>
      </c>
    </row>
    <row r="391" spans="1:11" ht="16.5" thickBot="1">
      <c r="A391" s="244"/>
      <c r="B391" s="262"/>
      <c r="C391" s="246"/>
      <c r="D391" s="117" t="s">
        <v>26</v>
      </c>
      <c r="E391" s="242"/>
      <c r="F391" s="242"/>
      <c r="G391" s="242"/>
      <c r="H391" s="242"/>
      <c r="I391" s="242"/>
      <c r="J391" s="242"/>
      <c r="K391" s="246"/>
    </row>
    <row r="392" spans="1:11" ht="16.5" thickBot="1">
      <c r="A392" s="244"/>
      <c r="B392" s="262"/>
      <c r="C392" s="246"/>
      <c r="D392" s="117" t="s">
        <v>29</v>
      </c>
      <c r="E392" s="13">
        <f>F392+G392+H392+I392+J392</f>
        <v>40</v>
      </c>
      <c r="F392" s="13"/>
      <c r="G392" s="13"/>
      <c r="H392" s="13">
        <v>35</v>
      </c>
      <c r="I392" s="13"/>
      <c r="J392" s="13">
        <v>5</v>
      </c>
      <c r="K392" s="246"/>
    </row>
    <row r="393" spans="1:11" ht="16.5" thickBot="1">
      <c r="A393" s="244"/>
      <c r="B393" s="262"/>
      <c r="C393" s="246"/>
      <c r="D393" s="117" t="s">
        <v>30</v>
      </c>
      <c r="E393" s="13">
        <f t="shared" ref="E393:E395" si="23">F393+G393+H393+I393+J393</f>
        <v>45</v>
      </c>
      <c r="F393" s="13"/>
      <c r="G393" s="13"/>
      <c r="H393" s="13">
        <v>40</v>
      </c>
      <c r="I393" s="13"/>
      <c r="J393" s="13">
        <v>5</v>
      </c>
      <c r="K393" s="246"/>
    </row>
    <row r="394" spans="1:11" ht="16.5" thickBot="1">
      <c r="A394" s="244"/>
      <c r="B394" s="262"/>
      <c r="C394" s="246"/>
      <c r="D394" s="117" t="s">
        <v>32</v>
      </c>
      <c r="E394" s="13">
        <f t="shared" ref="E394" si="24">F394+G394+H394+I394+J394</f>
        <v>50</v>
      </c>
      <c r="F394" s="13"/>
      <c r="G394" s="13"/>
      <c r="H394" s="13">
        <v>40</v>
      </c>
      <c r="I394" s="13"/>
      <c r="J394" s="13">
        <v>10</v>
      </c>
      <c r="K394" s="246"/>
    </row>
    <row r="395" spans="1:11" ht="16.5" thickBot="1">
      <c r="A395" s="244"/>
      <c r="B395" s="294"/>
      <c r="C395" s="246"/>
      <c r="D395" s="117" t="s">
        <v>331</v>
      </c>
      <c r="E395" s="13">
        <f t="shared" si="23"/>
        <v>50</v>
      </c>
      <c r="F395" s="13"/>
      <c r="G395" s="13"/>
      <c r="H395" s="13">
        <v>40</v>
      </c>
      <c r="I395" s="13"/>
      <c r="J395" s="13">
        <v>10</v>
      </c>
      <c r="K395" s="246"/>
    </row>
    <row r="396" spans="1:11" ht="15.75" customHeight="1">
      <c r="A396" s="215" t="s">
        <v>110</v>
      </c>
      <c r="B396" s="212" t="s">
        <v>114</v>
      </c>
      <c r="C396" s="215"/>
      <c r="D396" s="109" t="s">
        <v>446</v>
      </c>
      <c r="E396" s="241">
        <f>F396+G396+H396+I396+J396</f>
        <v>145</v>
      </c>
      <c r="F396" s="241"/>
      <c r="G396" s="241"/>
      <c r="H396" s="241">
        <f>H398+H399+H401+H400</f>
        <v>110</v>
      </c>
      <c r="I396" s="99"/>
      <c r="J396" s="241">
        <f>SUM(J398:J401)</f>
        <v>35</v>
      </c>
      <c r="K396" s="212" t="s">
        <v>36</v>
      </c>
    </row>
    <row r="397" spans="1:11" ht="16.5" thickBot="1">
      <c r="A397" s="216"/>
      <c r="B397" s="213"/>
      <c r="C397" s="216"/>
      <c r="D397" s="117" t="s">
        <v>26</v>
      </c>
      <c r="E397" s="242"/>
      <c r="F397" s="242"/>
      <c r="G397" s="242"/>
      <c r="H397" s="242"/>
      <c r="I397" s="100"/>
      <c r="J397" s="242"/>
      <c r="K397" s="213"/>
    </row>
    <row r="398" spans="1:11" ht="16.5" thickBot="1">
      <c r="A398" s="216"/>
      <c r="B398" s="213"/>
      <c r="C398" s="216"/>
      <c r="D398" s="117" t="s">
        <v>29</v>
      </c>
      <c r="E398" s="13">
        <f>F398+G398+H398+I398+J398</f>
        <v>30</v>
      </c>
      <c r="F398" s="13"/>
      <c r="G398" s="13"/>
      <c r="H398" s="13">
        <v>25</v>
      </c>
      <c r="I398" s="13"/>
      <c r="J398" s="13">
        <v>5</v>
      </c>
      <c r="K398" s="213"/>
    </row>
    <row r="399" spans="1:11" ht="16.5" thickBot="1">
      <c r="A399" s="216"/>
      <c r="B399" s="213"/>
      <c r="C399" s="216"/>
      <c r="D399" s="117" t="s">
        <v>30</v>
      </c>
      <c r="E399" s="13">
        <f>F399+G399+H399+I399+J399</f>
        <v>35</v>
      </c>
      <c r="F399" s="13"/>
      <c r="G399" s="13"/>
      <c r="H399" s="13">
        <v>25</v>
      </c>
      <c r="I399" s="13"/>
      <c r="J399" s="13">
        <v>10</v>
      </c>
      <c r="K399" s="213"/>
    </row>
    <row r="400" spans="1:11" ht="16.5" thickBot="1">
      <c r="A400" s="216"/>
      <c r="B400" s="213"/>
      <c r="C400" s="216"/>
      <c r="D400" s="117" t="s">
        <v>32</v>
      </c>
      <c r="E400" s="13">
        <f>F400+G400+H400+I400+J400</f>
        <v>40</v>
      </c>
      <c r="F400" s="13"/>
      <c r="G400" s="13"/>
      <c r="H400" s="13">
        <v>30</v>
      </c>
      <c r="I400" s="13"/>
      <c r="J400" s="13">
        <v>10</v>
      </c>
      <c r="K400" s="213"/>
    </row>
    <row r="401" spans="1:11" ht="16.5" thickBot="1">
      <c r="A401" s="216"/>
      <c r="B401" s="213"/>
      <c r="C401" s="216"/>
      <c r="D401" s="117" t="s">
        <v>331</v>
      </c>
      <c r="E401" s="13">
        <f>F401+G401+H401+I401+J401</f>
        <v>40</v>
      </c>
      <c r="F401" s="13"/>
      <c r="G401" s="13"/>
      <c r="H401" s="13">
        <v>30</v>
      </c>
      <c r="I401" s="13"/>
      <c r="J401" s="13">
        <v>10</v>
      </c>
      <c r="K401" s="213"/>
    </row>
    <row r="402" spans="1:11" ht="16.5" thickBot="1">
      <c r="A402" s="217"/>
      <c r="B402" s="214"/>
      <c r="C402" s="217"/>
      <c r="D402" s="117" t="s">
        <v>445</v>
      </c>
      <c r="E402" s="13"/>
      <c r="F402" s="13"/>
      <c r="G402" s="13"/>
      <c r="H402" s="13"/>
      <c r="I402" s="13"/>
      <c r="J402" s="13"/>
      <c r="K402" s="214"/>
    </row>
    <row r="403" spans="1:11" ht="15.75" customHeight="1">
      <c r="A403" s="215" t="s">
        <v>111</v>
      </c>
      <c r="B403" s="212" t="s">
        <v>115</v>
      </c>
      <c r="C403" s="215"/>
      <c r="D403" s="109" t="s">
        <v>446</v>
      </c>
      <c r="E403" s="241">
        <f>H403+I403+J403</f>
        <v>105</v>
      </c>
      <c r="F403" s="241"/>
      <c r="G403" s="241"/>
      <c r="H403" s="241">
        <f>SUM(H405:H408)</f>
        <v>105</v>
      </c>
      <c r="I403" s="241"/>
      <c r="J403" s="241"/>
      <c r="K403" s="212" t="s">
        <v>36</v>
      </c>
    </row>
    <row r="404" spans="1:11" ht="16.5" thickBot="1">
      <c r="A404" s="216"/>
      <c r="B404" s="213"/>
      <c r="C404" s="216"/>
      <c r="D404" s="117" t="s">
        <v>26</v>
      </c>
      <c r="E404" s="242"/>
      <c r="F404" s="242"/>
      <c r="G404" s="242"/>
      <c r="H404" s="242"/>
      <c r="I404" s="242"/>
      <c r="J404" s="242"/>
      <c r="K404" s="213"/>
    </row>
    <row r="405" spans="1:11" ht="16.5" thickBot="1">
      <c r="A405" s="216"/>
      <c r="B405" s="213"/>
      <c r="C405" s="216"/>
      <c r="D405" s="117" t="s">
        <v>29</v>
      </c>
      <c r="E405" s="13">
        <f>H405+I405+J405</f>
        <v>20</v>
      </c>
      <c r="F405" s="13"/>
      <c r="G405" s="13"/>
      <c r="H405" s="13">
        <v>20</v>
      </c>
      <c r="I405" s="13"/>
      <c r="J405" s="13"/>
      <c r="K405" s="213"/>
    </row>
    <row r="406" spans="1:11" ht="16.5" thickBot="1">
      <c r="A406" s="216"/>
      <c r="B406" s="213"/>
      <c r="C406" s="216"/>
      <c r="D406" s="117" t="s">
        <v>30</v>
      </c>
      <c r="E406" s="13">
        <f>H406+I406+J406</f>
        <v>25</v>
      </c>
      <c r="F406" s="13"/>
      <c r="G406" s="13"/>
      <c r="H406" s="13">
        <v>25</v>
      </c>
      <c r="I406" s="13"/>
      <c r="J406" s="13"/>
      <c r="K406" s="213"/>
    </row>
    <row r="407" spans="1:11" ht="16.5" thickBot="1">
      <c r="A407" s="216"/>
      <c r="B407" s="213"/>
      <c r="C407" s="216"/>
      <c r="D407" s="117" t="s">
        <v>32</v>
      </c>
      <c r="E407" s="13">
        <f>H407+I407+J407</f>
        <v>30</v>
      </c>
      <c r="F407" s="13"/>
      <c r="G407" s="13"/>
      <c r="H407" s="13">
        <v>30</v>
      </c>
      <c r="I407" s="13"/>
      <c r="J407" s="13"/>
      <c r="K407" s="213"/>
    </row>
    <row r="408" spans="1:11" ht="16.5" thickBot="1">
      <c r="A408" s="216"/>
      <c r="B408" s="213"/>
      <c r="C408" s="216"/>
      <c r="D408" s="117" t="s">
        <v>331</v>
      </c>
      <c r="E408" s="13">
        <f>H408+I408+J408</f>
        <v>30</v>
      </c>
      <c r="F408" s="13"/>
      <c r="G408" s="13"/>
      <c r="H408" s="13">
        <v>30</v>
      </c>
      <c r="I408" s="13"/>
      <c r="J408" s="13"/>
      <c r="K408" s="213"/>
    </row>
    <row r="409" spans="1:11" ht="16.5" thickBot="1">
      <c r="A409" s="217"/>
      <c r="B409" s="214"/>
      <c r="C409" s="217"/>
      <c r="D409" s="117" t="s">
        <v>445</v>
      </c>
      <c r="E409" s="35"/>
      <c r="F409" s="35"/>
      <c r="G409" s="35"/>
      <c r="H409" s="35"/>
      <c r="I409" s="35"/>
      <c r="J409" s="35"/>
      <c r="K409" s="214"/>
    </row>
    <row r="410" spans="1:11" ht="15.75" customHeight="1">
      <c r="A410" s="215" t="s">
        <v>112</v>
      </c>
      <c r="B410" s="212" t="s">
        <v>116</v>
      </c>
      <c r="C410" s="215"/>
      <c r="D410" s="109" t="s">
        <v>446</v>
      </c>
      <c r="E410" s="241">
        <f>H410+I410+J410</f>
        <v>132</v>
      </c>
      <c r="F410" s="241"/>
      <c r="G410" s="241"/>
      <c r="H410" s="241">
        <f>H412+H413+H415+H414</f>
        <v>132</v>
      </c>
      <c r="I410" s="241"/>
      <c r="J410" s="241">
        <f>SUM(J412:J415)</f>
        <v>0</v>
      </c>
      <c r="K410" s="212" t="s">
        <v>36</v>
      </c>
    </row>
    <row r="411" spans="1:11" ht="16.5" thickBot="1">
      <c r="A411" s="216"/>
      <c r="B411" s="213"/>
      <c r="C411" s="216"/>
      <c r="D411" s="117" t="s">
        <v>26</v>
      </c>
      <c r="E411" s="242"/>
      <c r="F411" s="242"/>
      <c r="G411" s="242"/>
      <c r="H411" s="242"/>
      <c r="I411" s="242"/>
      <c r="J411" s="242"/>
      <c r="K411" s="213"/>
    </row>
    <row r="412" spans="1:11" ht="16.5" thickBot="1">
      <c r="A412" s="216"/>
      <c r="B412" s="213"/>
      <c r="C412" s="216"/>
      <c r="D412" s="117" t="s">
        <v>29</v>
      </c>
      <c r="E412" s="13">
        <f>H412+I412+J412</f>
        <v>27</v>
      </c>
      <c r="F412" s="13"/>
      <c r="G412" s="13"/>
      <c r="H412" s="13">
        <v>27</v>
      </c>
      <c r="I412" s="13"/>
      <c r="J412" s="13">
        <v>0</v>
      </c>
      <c r="K412" s="213"/>
    </row>
    <row r="413" spans="1:11" ht="16.5" thickBot="1">
      <c r="A413" s="216"/>
      <c r="B413" s="213"/>
      <c r="C413" s="216"/>
      <c r="D413" s="117" t="s">
        <v>30</v>
      </c>
      <c r="E413" s="13">
        <f>H413+I413+J413</f>
        <v>35</v>
      </c>
      <c r="F413" s="13"/>
      <c r="G413" s="13"/>
      <c r="H413" s="13">
        <v>35</v>
      </c>
      <c r="I413" s="13"/>
      <c r="J413" s="13">
        <v>0</v>
      </c>
      <c r="K413" s="213"/>
    </row>
    <row r="414" spans="1:11" ht="16.5" thickBot="1">
      <c r="A414" s="216"/>
      <c r="B414" s="213"/>
      <c r="C414" s="216"/>
      <c r="D414" s="117" t="s">
        <v>32</v>
      </c>
      <c r="E414" s="13">
        <f>H414+I414+J414</f>
        <v>35</v>
      </c>
      <c r="F414" s="13"/>
      <c r="G414" s="13"/>
      <c r="H414" s="13">
        <v>35</v>
      </c>
      <c r="I414" s="13"/>
      <c r="J414" s="13">
        <v>0</v>
      </c>
      <c r="K414" s="213"/>
    </row>
    <row r="415" spans="1:11" ht="16.5" thickBot="1">
      <c r="A415" s="216"/>
      <c r="B415" s="213"/>
      <c r="C415" s="216"/>
      <c r="D415" s="117" t="s">
        <v>331</v>
      </c>
      <c r="E415" s="13">
        <f>H415+I415+J415</f>
        <v>35</v>
      </c>
      <c r="F415" s="13"/>
      <c r="G415" s="13"/>
      <c r="H415" s="13">
        <v>35</v>
      </c>
      <c r="I415" s="13"/>
      <c r="J415" s="13">
        <v>0</v>
      </c>
      <c r="K415" s="213"/>
    </row>
    <row r="416" spans="1:11" ht="16.5" thickBot="1">
      <c r="A416" s="217"/>
      <c r="B416" s="214"/>
      <c r="C416" s="217"/>
      <c r="D416" s="117" t="s">
        <v>445</v>
      </c>
      <c r="E416" s="35"/>
      <c r="F416" s="35"/>
      <c r="G416" s="35"/>
      <c r="H416" s="35"/>
      <c r="I416" s="35"/>
      <c r="J416" s="35"/>
      <c r="K416" s="214"/>
    </row>
    <row r="417" spans="1:11" ht="16.5" customHeight="1">
      <c r="A417" s="215" t="s">
        <v>412</v>
      </c>
      <c r="B417" s="212" t="s">
        <v>413</v>
      </c>
      <c r="C417" s="215"/>
      <c r="D417" s="109" t="s">
        <v>446</v>
      </c>
      <c r="E417" s="257">
        <f>E421+E422</f>
        <v>12.8</v>
      </c>
      <c r="F417" s="287"/>
      <c r="G417" s="287"/>
      <c r="H417" s="257">
        <f>H421+H422</f>
        <v>12.8</v>
      </c>
      <c r="I417" s="287"/>
      <c r="J417" s="287"/>
      <c r="K417" s="212" t="s">
        <v>409</v>
      </c>
    </row>
    <row r="418" spans="1:11" ht="15.75" customHeight="1" thickBot="1">
      <c r="A418" s="216"/>
      <c r="B418" s="213"/>
      <c r="C418" s="216"/>
      <c r="D418" s="117" t="s">
        <v>26</v>
      </c>
      <c r="E418" s="286"/>
      <c r="F418" s="286"/>
      <c r="G418" s="286"/>
      <c r="H418" s="286"/>
      <c r="I418" s="286"/>
      <c r="J418" s="286"/>
      <c r="K418" s="213"/>
    </row>
    <row r="419" spans="1:11" ht="16.5" thickBot="1">
      <c r="A419" s="216"/>
      <c r="B419" s="213"/>
      <c r="C419" s="216"/>
      <c r="D419" s="117" t="s">
        <v>29</v>
      </c>
      <c r="E419" s="100"/>
      <c r="F419" s="26"/>
      <c r="G419" s="100"/>
      <c r="H419" s="26"/>
      <c r="I419" s="100"/>
      <c r="J419" s="26"/>
      <c r="K419" s="213"/>
    </row>
    <row r="420" spans="1:11" ht="16.5" thickBot="1">
      <c r="A420" s="216"/>
      <c r="B420" s="213"/>
      <c r="C420" s="216"/>
      <c r="D420" s="117" t="s">
        <v>30</v>
      </c>
      <c r="E420" s="100"/>
      <c r="F420" s="26"/>
      <c r="G420" s="100"/>
      <c r="H420" s="26"/>
      <c r="I420" s="100"/>
      <c r="J420" s="26"/>
      <c r="K420" s="213"/>
    </row>
    <row r="421" spans="1:11" ht="16.5" thickBot="1">
      <c r="A421" s="216"/>
      <c r="B421" s="213"/>
      <c r="C421" s="216"/>
      <c r="D421" s="117" t="s">
        <v>32</v>
      </c>
      <c r="E421" s="100">
        <f>H421</f>
        <v>6.4</v>
      </c>
      <c r="F421" s="26"/>
      <c r="G421" s="100"/>
      <c r="H421" s="26">
        <v>6.4</v>
      </c>
      <c r="I421" s="100"/>
      <c r="J421" s="26"/>
      <c r="K421" s="213"/>
    </row>
    <row r="422" spans="1:11" ht="16.5" thickBot="1">
      <c r="A422" s="216"/>
      <c r="B422" s="213"/>
      <c r="C422" s="216"/>
      <c r="D422" s="117" t="s">
        <v>331</v>
      </c>
      <c r="E422" s="100">
        <f>H422</f>
        <v>6.4</v>
      </c>
      <c r="F422" s="26"/>
      <c r="G422" s="100"/>
      <c r="H422" s="26">
        <v>6.4</v>
      </c>
      <c r="I422" s="100"/>
      <c r="J422" s="26"/>
      <c r="K422" s="213"/>
    </row>
    <row r="423" spans="1:11" ht="16.5" thickBot="1">
      <c r="A423" s="217"/>
      <c r="B423" s="214"/>
      <c r="C423" s="217"/>
      <c r="D423" s="117" t="s">
        <v>445</v>
      </c>
      <c r="E423" s="35"/>
      <c r="F423" s="35"/>
      <c r="G423" s="35"/>
      <c r="H423" s="35"/>
      <c r="I423" s="35"/>
      <c r="J423" s="35"/>
      <c r="K423" s="106"/>
    </row>
    <row r="424" spans="1:11" ht="15.75" customHeight="1">
      <c r="A424" s="215" t="s">
        <v>414</v>
      </c>
      <c r="B424" s="212" t="s">
        <v>415</v>
      </c>
      <c r="C424" s="215"/>
      <c r="D424" s="109" t="s">
        <v>446</v>
      </c>
      <c r="E424" s="257">
        <f>E428+E429</f>
        <v>60</v>
      </c>
      <c r="F424" s="257"/>
      <c r="G424" s="257"/>
      <c r="H424" s="257">
        <f t="shared" ref="H424:J424" si="25">H428+H429</f>
        <v>50</v>
      </c>
      <c r="I424" s="257"/>
      <c r="J424" s="257">
        <f t="shared" si="25"/>
        <v>10</v>
      </c>
      <c r="K424" s="212" t="s">
        <v>409</v>
      </c>
    </row>
    <row r="425" spans="1:11" ht="16.5" thickBot="1">
      <c r="A425" s="216"/>
      <c r="B425" s="213"/>
      <c r="C425" s="216"/>
      <c r="D425" s="117" t="s">
        <v>26</v>
      </c>
      <c r="E425" s="286"/>
      <c r="F425" s="286"/>
      <c r="G425" s="286"/>
      <c r="H425" s="286"/>
      <c r="I425" s="286"/>
      <c r="J425" s="286"/>
      <c r="K425" s="213"/>
    </row>
    <row r="426" spans="1:11" ht="16.5" thickBot="1">
      <c r="A426" s="216"/>
      <c r="B426" s="213"/>
      <c r="C426" s="216"/>
      <c r="D426" s="117" t="s">
        <v>29</v>
      </c>
      <c r="E426" s="100"/>
      <c r="F426" s="26"/>
      <c r="G426" s="100"/>
      <c r="H426" s="26"/>
      <c r="I426" s="100"/>
      <c r="J426" s="26"/>
      <c r="K426" s="213"/>
    </row>
    <row r="427" spans="1:11" ht="16.5" thickBot="1">
      <c r="A427" s="216"/>
      <c r="B427" s="213"/>
      <c r="C427" s="216"/>
      <c r="D427" s="117" t="s">
        <v>30</v>
      </c>
      <c r="E427" s="100"/>
      <c r="F427" s="26"/>
      <c r="G427" s="100"/>
      <c r="H427" s="26"/>
      <c r="I427" s="100"/>
      <c r="J427" s="26"/>
      <c r="K427" s="213"/>
    </row>
    <row r="428" spans="1:11" ht="16.5" thickBot="1">
      <c r="A428" s="216"/>
      <c r="B428" s="213"/>
      <c r="C428" s="216"/>
      <c r="D428" s="117" t="s">
        <v>32</v>
      </c>
      <c r="E428" s="100">
        <f>H428+J428</f>
        <v>30</v>
      </c>
      <c r="F428" s="26"/>
      <c r="G428" s="100"/>
      <c r="H428" s="26">
        <v>25</v>
      </c>
      <c r="I428" s="100"/>
      <c r="J428" s="26">
        <v>5</v>
      </c>
      <c r="K428" s="213"/>
    </row>
    <row r="429" spans="1:11" ht="16.5" thickBot="1">
      <c r="A429" s="216"/>
      <c r="B429" s="213"/>
      <c r="C429" s="216"/>
      <c r="D429" s="117" t="s">
        <v>331</v>
      </c>
      <c r="E429" s="100">
        <f>H429+J429</f>
        <v>30</v>
      </c>
      <c r="F429" s="18"/>
      <c r="G429" s="100"/>
      <c r="H429" s="26">
        <v>25</v>
      </c>
      <c r="I429" s="100"/>
      <c r="J429" s="26">
        <v>5</v>
      </c>
      <c r="K429" s="213"/>
    </row>
    <row r="430" spans="1:11" ht="16.5" thickBot="1">
      <c r="A430" s="217"/>
      <c r="B430" s="214"/>
      <c r="C430" s="217"/>
      <c r="D430" s="117" t="s">
        <v>445</v>
      </c>
      <c r="E430" s="35"/>
      <c r="F430" s="35"/>
      <c r="G430" s="35"/>
      <c r="H430" s="35"/>
      <c r="I430" s="35"/>
      <c r="J430" s="35"/>
      <c r="K430" s="214"/>
    </row>
    <row r="431" spans="1:11" ht="36.75" customHeight="1" thickBot="1">
      <c r="A431" s="17" t="s">
        <v>119</v>
      </c>
      <c r="B431" s="254" t="s">
        <v>124</v>
      </c>
      <c r="C431" s="255"/>
      <c r="D431" s="255"/>
      <c r="E431" s="255"/>
      <c r="F431" s="255"/>
      <c r="G431" s="255"/>
      <c r="H431" s="255"/>
      <c r="I431" s="255"/>
      <c r="J431" s="255"/>
      <c r="K431" s="256"/>
    </row>
    <row r="432" spans="1:11" ht="15.75">
      <c r="A432" s="245"/>
      <c r="B432" s="245" t="s">
        <v>121</v>
      </c>
      <c r="C432" s="245"/>
      <c r="D432" s="109" t="s">
        <v>446</v>
      </c>
      <c r="E432" s="241">
        <f>E439+E446</f>
        <v>202.9</v>
      </c>
      <c r="F432" s="241"/>
      <c r="G432" s="241"/>
      <c r="H432" s="241">
        <f>H439+H446</f>
        <v>202.9</v>
      </c>
      <c r="I432" s="99"/>
      <c r="J432" s="241"/>
      <c r="K432" s="245"/>
    </row>
    <row r="433" spans="1:11" ht="16.5" thickBot="1">
      <c r="A433" s="246"/>
      <c r="B433" s="262"/>
      <c r="C433" s="246"/>
      <c r="D433" s="117" t="s">
        <v>26</v>
      </c>
      <c r="E433" s="242"/>
      <c r="F433" s="242"/>
      <c r="G433" s="242"/>
      <c r="H433" s="242"/>
      <c r="I433" s="100"/>
      <c r="J433" s="242"/>
      <c r="K433" s="246"/>
    </row>
    <row r="434" spans="1:11" ht="16.5" thickBot="1">
      <c r="A434" s="246"/>
      <c r="B434" s="262"/>
      <c r="C434" s="246"/>
      <c r="D434" s="117" t="s">
        <v>29</v>
      </c>
      <c r="E434" s="13">
        <f>E441</f>
        <v>24</v>
      </c>
      <c r="F434" s="13"/>
      <c r="G434" s="13"/>
      <c r="H434" s="13">
        <f>H441</f>
        <v>24</v>
      </c>
      <c r="I434" s="13"/>
      <c r="J434" s="13"/>
      <c r="K434" s="246"/>
    </row>
    <row r="435" spans="1:11" ht="16.5" thickBot="1">
      <c r="A435" s="246"/>
      <c r="B435" s="262"/>
      <c r="C435" s="246"/>
      <c r="D435" s="117" t="s">
        <v>30</v>
      </c>
      <c r="E435" s="13">
        <f>E442</f>
        <v>36</v>
      </c>
      <c r="F435" s="13"/>
      <c r="G435" s="13"/>
      <c r="H435" s="13">
        <f>H442</f>
        <v>36</v>
      </c>
      <c r="I435" s="13"/>
      <c r="J435" s="13"/>
      <c r="K435" s="246"/>
    </row>
    <row r="436" spans="1:11" ht="16.5" thickBot="1">
      <c r="A436" s="246"/>
      <c r="B436" s="262"/>
      <c r="C436" s="246"/>
      <c r="D436" s="117" t="s">
        <v>33</v>
      </c>
      <c r="E436" s="13">
        <f>E443+E450</f>
        <v>78.900000000000006</v>
      </c>
      <c r="F436" s="13"/>
      <c r="G436" s="13"/>
      <c r="H436" s="13">
        <f>H443+H450</f>
        <v>78.900000000000006</v>
      </c>
      <c r="I436" s="13"/>
      <c r="J436" s="13"/>
      <c r="K436" s="246"/>
    </row>
    <row r="437" spans="1:11" ht="16.5" thickBot="1">
      <c r="A437" s="246"/>
      <c r="B437" s="262"/>
      <c r="C437" s="246"/>
      <c r="D437" s="117" t="s">
        <v>332</v>
      </c>
      <c r="E437" s="13">
        <f>E444+E451</f>
        <v>64</v>
      </c>
      <c r="F437" s="13"/>
      <c r="G437" s="13"/>
      <c r="H437" s="13">
        <f>H444+H451</f>
        <v>64</v>
      </c>
      <c r="I437" s="13"/>
      <c r="J437" s="13"/>
      <c r="K437" s="246"/>
    </row>
    <row r="438" spans="1:11" ht="16.5" thickBot="1">
      <c r="A438" s="103"/>
      <c r="B438" s="98"/>
      <c r="C438" s="103"/>
      <c r="D438" s="32" t="s">
        <v>445</v>
      </c>
      <c r="E438" s="27"/>
      <c r="F438" s="27"/>
      <c r="G438" s="27"/>
      <c r="H438" s="27"/>
      <c r="I438" s="27"/>
      <c r="J438" s="27"/>
      <c r="K438" s="103"/>
    </row>
    <row r="439" spans="1:11" ht="15.75" customHeight="1">
      <c r="A439" s="215" t="s">
        <v>120</v>
      </c>
      <c r="B439" s="215" t="s">
        <v>122</v>
      </c>
      <c r="C439" s="221"/>
      <c r="D439" s="110" t="s">
        <v>446</v>
      </c>
      <c r="E439" s="247">
        <f>F439+G439+H439+I439+J439</f>
        <v>140</v>
      </c>
      <c r="F439" s="247"/>
      <c r="G439" s="247"/>
      <c r="H439" s="247">
        <f>H441+H442+H444+H443</f>
        <v>140</v>
      </c>
      <c r="I439" s="247"/>
      <c r="J439" s="247"/>
      <c r="K439" s="212" t="s">
        <v>36</v>
      </c>
    </row>
    <row r="440" spans="1:11" ht="16.5" thickBot="1">
      <c r="A440" s="216"/>
      <c r="B440" s="216"/>
      <c r="C440" s="222"/>
      <c r="D440" s="117" t="s">
        <v>26</v>
      </c>
      <c r="E440" s="242"/>
      <c r="F440" s="242"/>
      <c r="G440" s="242"/>
      <c r="H440" s="242"/>
      <c r="I440" s="242"/>
      <c r="J440" s="242"/>
      <c r="K440" s="213"/>
    </row>
    <row r="441" spans="1:11" ht="16.5" thickBot="1">
      <c r="A441" s="216"/>
      <c r="B441" s="216"/>
      <c r="C441" s="222"/>
      <c r="D441" s="117" t="s">
        <v>29</v>
      </c>
      <c r="E441" s="13">
        <f>F441+G441+H441+I441+J441</f>
        <v>24</v>
      </c>
      <c r="F441" s="13"/>
      <c r="G441" s="13"/>
      <c r="H441" s="13">
        <v>24</v>
      </c>
      <c r="I441" s="13"/>
      <c r="J441" s="13"/>
      <c r="K441" s="213"/>
    </row>
    <row r="442" spans="1:11" ht="16.5" thickBot="1">
      <c r="A442" s="216"/>
      <c r="B442" s="216"/>
      <c r="C442" s="222"/>
      <c r="D442" s="117" t="s">
        <v>30</v>
      </c>
      <c r="E442" s="13">
        <f>H442</f>
        <v>36</v>
      </c>
      <c r="F442" s="13"/>
      <c r="G442" s="13"/>
      <c r="H442" s="13">
        <v>36</v>
      </c>
      <c r="I442" s="13"/>
      <c r="J442" s="13" t="s">
        <v>420</v>
      </c>
      <c r="K442" s="213"/>
    </row>
    <row r="443" spans="1:11" ht="16.5" thickBot="1">
      <c r="A443" s="216"/>
      <c r="B443" s="216"/>
      <c r="C443" s="222"/>
      <c r="D443" s="117" t="s">
        <v>32</v>
      </c>
      <c r="E443" s="13">
        <f t="shared" ref="E443" si="26">F443+G443+H443+I443+J443</f>
        <v>40</v>
      </c>
      <c r="F443" s="13"/>
      <c r="G443" s="13"/>
      <c r="H443" s="13">
        <v>40</v>
      </c>
      <c r="I443" s="13"/>
      <c r="J443" s="13"/>
      <c r="K443" s="213"/>
    </row>
    <row r="444" spans="1:11" ht="16.5" thickBot="1">
      <c r="A444" s="216"/>
      <c r="B444" s="216"/>
      <c r="C444" s="222"/>
      <c r="D444" s="117" t="s">
        <v>331</v>
      </c>
      <c r="E444" s="13">
        <f t="shared" ref="E444" si="27">F444+G444+H444+I444+J444</f>
        <v>40</v>
      </c>
      <c r="F444" s="13"/>
      <c r="G444" s="13"/>
      <c r="H444" s="13">
        <v>40</v>
      </c>
      <c r="I444" s="13"/>
      <c r="J444" s="13"/>
      <c r="K444" s="213"/>
    </row>
    <row r="445" spans="1:11" ht="16.5" thickBot="1">
      <c r="A445" s="216"/>
      <c r="B445" s="216"/>
      <c r="C445" s="222"/>
      <c r="D445" s="32" t="s">
        <v>445</v>
      </c>
      <c r="E445" s="27"/>
      <c r="F445" s="27"/>
      <c r="G445" s="27"/>
      <c r="H445" s="27"/>
      <c r="I445" s="27"/>
      <c r="J445" s="27"/>
      <c r="K445" s="214"/>
    </row>
    <row r="446" spans="1:11" ht="15" customHeight="1">
      <c r="A446" s="216"/>
      <c r="B446" s="216"/>
      <c r="C446" s="222"/>
      <c r="D446" s="110" t="s">
        <v>446</v>
      </c>
      <c r="E446" s="316">
        <f>E450+E451</f>
        <v>62.9</v>
      </c>
      <c r="F446" s="316"/>
      <c r="G446" s="316"/>
      <c r="H446" s="316">
        <f t="shared" ref="H446" si="28">H450+H451</f>
        <v>62.9</v>
      </c>
      <c r="I446" s="317"/>
      <c r="J446" s="317"/>
      <c r="K446" s="213" t="s">
        <v>409</v>
      </c>
    </row>
    <row r="447" spans="1:11" ht="15.75" customHeight="1" thickBot="1">
      <c r="A447" s="216"/>
      <c r="B447" s="216"/>
      <c r="C447" s="222"/>
      <c r="D447" s="117" t="s">
        <v>26</v>
      </c>
      <c r="E447" s="286"/>
      <c r="F447" s="286"/>
      <c r="G447" s="286"/>
      <c r="H447" s="286"/>
      <c r="I447" s="217"/>
      <c r="J447" s="217"/>
      <c r="K447" s="213"/>
    </row>
    <row r="448" spans="1:11" ht="16.5" thickBot="1">
      <c r="A448" s="216"/>
      <c r="B448" s="216"/>
      <c r="C448" s="222"/>
      <c r="D448" s="117" t="s">
        <v>29</v>
      </c>
      <c r="E448" s="26"/>
      <c r="F448" s="100"/>
      <c r="G448" s="26"/>
      <c r="H448" s="100"/>
      <c r="I448" s="26"/>
      <c r="J448" s="100"/>
      <c r="K448" s="213"/>
    </row>
    <row r="449" spans="1:11" ht="16.5" thickBot="1">
      <c r="A449" s="216"/>
      <c r="B449" s="216"/>
      <c r="C449" s="222"/>
      <c r="D449" s="117" t="s">
        <v>30</v>
      </c>
      <c r="E449" s="26"/>
      <c r="F449" s="100"/>
      <c r="G449" s="26"/>
      <c r="H449" s="100"/>
      <c r="I449" s="26"/>
      <c r="J449" s="100"/>
      <c r="K449" s="213"/>
    </row>
    <row r="450" spans="1:11" ht="16.5" thickBot="1">
      <c r="A450" s="216"/>
      <c r="B450" s="216"/>
      <c r="C450" s="222"/>
      <c r="D450" s="117" t="s">
        <v>32</v>
      </c>
      <c r="E450" s="26">
        <f>H450</f>
        <v>38.9</v>
      </c>
      <c r="F450" s="100"/>
      <c r="G450" s="26"/>
      <c r="H450" s="100">
        <v>38.9</v>
      </c>
      <c r="I450" s="26"/>
      <c r="J450" s="100"/>
      <c r="K450" s="213"/>
    </row>
    <row r="451" spans="1:11" ht="16.5" thickBot="1">
      <c r="A451" s="216"/>
      <c r="B451" s="216"/>
      <c r="C451" s="222"/>
      <c r="D451" s="117" t="s">
        <v>331</v>
      </c>
      <c r="E451" s="26">
        <f>H451</f>
        <v>24</v>
      </c>
      <c r="F451" s="100"/>
      <c r="G451" s="26"/>
      <c r="H451" s="100">
        <v>24</v>
      </c>
      <c r="I451" s="26"/>
      <c r="J451" s="100"/>
      <c r="K451" s="213"/>
    </row>
    <row r="452" spans="1:11" ht="16.5" thickBot="1">
      <c r="A452" s="217"/>
      <c r="B452" s="217"/>
      <c r="C452" s="223"/>
      <c r="D452" s="32" t="s">
        <v>445</v>
      </c>
      <c r="E452" s="27"/>
      <c r="F452" s="27"/>
      <c r="G452" s="27"/>
      <c r="H452" s="27"/>
      <c r="I452" s="27"/>
      <c r="J452" s="27"/>
      <c r="K452" s="29"/>
    </row>
    <row r="453" spans="1:11" ht="27" customHeight="1" thickBot="1">
      <c r="A453" s="17" t="s">
        <v>123</v>
      </c>
      <c r="B453" s="254" t="s">
        <v>128</v>
      </c>
      <c r="C453" s="255"/>
      <c r="D453" s="255"/>
      <c r="E453" s="255"/>
      <c r="F453" s="255"/>
      <c r="G453" s="255"/>
      <c r="H453" s="255"/>
      <c r="I453" s="255"/>
      <c r="J453" s="255"/>
      <c r="K453" s="256"/>
    </row>
    <row r="454" spans="1:11" ht="15.75">
      <c r="A454" s="245"/>
      <c r="B454" s="245" t="s">
        <v>125</v>
      </c>
      <c r="C454" s="245"/>
      <c r="D454" s="109" t="s">
        <v>446</v>
      </c>
      <c r="E454" s="241">
        <f>E461+E468</f>
        <v>1160</v>
      </c>
      <c r="F454" s="241"/>
      <c r="G454" s="241"/>
      <c r="H454" s="241">
        <f>H461+H468</f>
        <v>1160</v>
      </c>
      <c r="I454" s="99"/>
      <c r="J454" s="241"/>
      <c r="K454" s="245"/>
    </row>
    <row r="455" spans="1:11" ht="16.5" thickBot="1">
      <c r="A455" s="246"/>
      <c r="B455" s="262"/>
      <c r="C455" s="246"/>
      <c r="D455" s="117" t="s">
        <v>26</v>
      </c>
      <c r="E455" s="242"/>
      <c r="F455" s="242"/>
      <c r="G455" s="242"/>
      <c r="H455" s="242"/>
      <c r="I455" s="100"/>
      <c r="J455" s="242"/>
      <c r="K455" s="246"/>
    </row>
    <row r="456" spans="1:11" ht="16.5" thickBot="1">
      <c r="A456" s="246"/>
      <c r="B456" s="262"/>
      <c r="C456" s="246"/>
      <c r="D456" s="117" t="s">
        <v>29</v>
      </c>
      <c r="E456" s="13">
        <f>E463+E470</f>
        <v>160</v>
      </c>
      <c r="F456" s="13"/>
      <c r="G456" s="13"/>
      <c r="H456" s="13">
        <f>H463+H470</f>
        <v>160</v>
      </c>
      <c r="I456" s="13"/>
      <c r="J456" s="13"/>
      <c r="K456" s="246"/>
    </row>
    <row r="457" spans="1:11" ht="16.5" thickBot="1">
      <c r="A457" s="246"/>
      <c r="B457" s="262"/>
      <c r="C457" s="246"/>
      <c r="D457" s="117" t="s">
        <v>30</v>
      </c>
      <c r="E457" s="13">
        <f>E464+E471</f>
        <v>200</v>
      </c>
      <c r="F457" s="13"/>
      <c r="G457" s="13"/>
      <c r="H457" s="13">
        <f>H464+H471</f>
        <v>200</v>
      </c>
      <c r="I457" s="13"/>
      <c r="J457" s="13"/>
      <c r="K457" s="246"/>
    </row>
    <row r="458" spans="1:11" ht="16.5" thickBot="1">
      <c r="A458" s="246"/>
      <c r="B458" s="262"/>
      <c r="C458" s="246"/>
      <c r="D458" s="117" t="s">
        <v>33</v>
      </c>
      <c r="E458" s="13">
        <f>E465+E472</f>
        <v>300</v>
      </c>
      <c r="F458" s="13"/>
      <c r="G458" s="13"/>
      <c r="H458" s="13">
        <f>H465+H472</f>
        <v>300</v>
      </c>
      <c r="I458" s="13"/>
      <c r="J458" s="13"/>
      <c r="K458" s="246"/>
    </row>
    <row r="459" spans="1:11" ht="16.5" thickBot="1">
      <c r="A459" s="246"/>
      <c r="B459" s="262"/>
      <c r="C459" s="246"/>
      <c r="D459" s="117" t="s">
        <v>332</v>
      </c>
      <c r="E459" s="13">
        <f>E466+E473</f>
        <v>500</v>
      </c>
      <c r="F459" s="13"/>
      <c r="G459" s="13"/>
      <c r="H459" s="13">
        <f>H466+H473</f>
        <v>500</v>
      </c>
      <c r="I459" s="13"/>
      <c r="J459" s="13"/>
      <c r="K459" s="246"/>
    </row>
    <row r="460" spans="1:11" ht="16.5" thickBot="1">
      <c r="A460" s="103"/>
      <c r="B460" s="98"/>
      <c r="C460" s="103"/>
      <c r="D460" s="32" t="s">
        <v>445</v>
      </c>
      <c r="E460" s="27"/>
      <c r="F460" s="27"/>
      <c r="G460" s="27"/>
      <c r="H460" s="27"/>
      <c r="I460" s="27"/>
      <c r="J460" s="27"/>
      <c r="K460" s="103"/>
    </row>
    <row r="461" spans="1:11" ht="15.75" customHeight="1">
      <c r="A461" s="215" t="s">
        <v>127</v>
      </c>
      <c r="B461" s="212" t="s">
        <v>126</v>
      </c>
      <c r="C461" s="215"/>
      <c r="D461" s="110" t="s">
        <v>446</v>
      </c>
      <c r="E461" s="247">
        <f>F461+G461+H461+I461+J461</f>
        <v>760</v>
      </c>
      <c r="F461" s="247"/>
      <c r="G461" s="247"/>
      <c r="H461" s="247">
        <f>H463+H464+H466+H465</f>
        <v>760</v>
      </c>
      <c r="I461" s="247"/>
      <c r="J461" s="247"/>
      <c r="K461" s="212" t="s">
        <v>36</v>
      </c>
    </row>
    <row r="462" spans="1:11" ht="16.5" thickBot="1">
      <c r="A462" s="216"/>
      <c r="B462" s="213"/>
      <c r="C462" s="216"/>
      <c r="D462" s="117" t="s">
        <v>26</v>
      </c>
      <c r="E462" s="242"/>
      <c r="F462" s="242"/>
      <c r="G462" s="242"/>
      <c r="H462" s="242"/>
      <c r="I462" s="242"/>
      <c r="J462" s="242"/>
      <c r="K462" s="213"/>
    </row>
    <row r="463" spans="1:11" ht="16.5" thickBot="1">
      <c r="A463" s="216"/>
      <c r="B463" s="213"/>
      <c r="C463" s="216"/>
      <c r="D463" s="117" t="s">
        <v>29</v>
      </c>
      <c r="E463" s="13">
        <f>F463+G463+H463+I463+J463</f>
        <v>160</v>
      </c>
      <c r="F463" s="13"/>
      <c r="G463" s="13"/>
      <c r="H463" s="13">
        <v>160</v>
      </c>
      <c r="I463" s="13"/>
      <c r="J463" s="13"/>
      <c r="K463" s="213"/>
    </row>
    <row r="464" spans="1:11" ht="16.5" thickBot="1">
      <c r="A464" s="216"/>
      <c r="B464" s="213"/>
      <c r="C464" s="216"/>
      <c r="D464" s="117" t="s">
        <v>30</v>
      </c>
      <c r="E464" s="13">
        <f t="shared" ref="E464:E466" si="29">F464+G464+H464+I464+J464</f>
        <v>200</v>
      </c>
      <c r="F464" s="13"/>
      <c r="G464" s="13"/>
      <c r="H464" s="13">
        <v>200</v>
      </c>
      <c r="I464" s="13"/>
      <c r="J464" s="13"/>
      <c r="K464" s="213"/>
    </row>
    <row r="465" spans="1:16" ht="16.5" thickBot="1">
      <c r="A465" s="216"/>
      <c r="B465" s="213"/>
      <c r="C465" s="216"/>
      <c r="D465" s="117" t="s">
        <v>32</v>
      </c>
      <c r="E465" s="13">
        <f t="shared" ref="E465" si="30">F465+G465+H465+I465+J465</f>
        <v>200</v>
      </c>
      <c r="F465" s="13"/>
      <c r="G465" s="13"/>
      <c r="H465" s="13">
        <v>200</v>
      </c>
      <c r="I465" s="13"/>
      <c r="J465" s="13"/>
      <c r="K465" s="213"/>
    </row>
    <row r="466" spans="1:16" ht="16.5" thickBot="1">
      <c r="A466" s="216"/>
      <c r="B466" s="213"/>
      <c r="C466" s="216"/>
      <c r="D466" s="117" t="s">
        <v>331</v>
      </c>
      <c r="E466" s="13">
        <f t="shared" si="29"/>
        <v>200</v>
      </c>
      <c r="F466" s="13"/>
      <c r="G466" s="13"/>
      <c r="H466" s="13">
        <v>200</v>
      </c>
      <c r="I466" s="13"/>
      <c r="J466" s="13"/>
      <c r="K466" s="213"/>
    </row>
    <row r="467" spans="1:16" ht="16.5" thickBot="1">
      <c r="A467" s="217"/>
      <c r="B467" s="214"/>
      <c r="C467" s="217"/>
      <c r="D467" s="32" t="s">
        <v>445</v>
      </c>
      <c r="E467" s="27"/>
      <c r="F467" s="27"/>
      <c r="G467" s="27"/>
      <c r="H467" s="27"/>
      <c r="I467" s="27"/>
      <c r="J467" s="27"/>
      <c r="K467" s="214"/>
    </row>
    <row r="468" spans="1:16" ht="15" customHeight="1">
      <c r="A468" s="215" t="s">
        <v>418</v>
      </c>
      <c r="B468" s="212" t="s">
        <v>419</v>
      </c>
      <c r="C468" s="221"/>
      <c r="D468" s="110" t="s">
        <v>446</v>
      </c>
      <c r="E468" s="257">
        <f>E472+E473</f>
        <v>400</v>
      </c>
      <c r="F468" s="257"/>
      <c r="G468" s="257"/>
      <c r="H468" s="257">
        <f t="shared" ref="H468" si="31">H472+H473</f>
        <v>400</v>
      </c>
      <c r="I468" s="257"/>
      <c r="J468" s="259"/>
      <c r="K468" s="212" t="s">
        <v>409</v>
      </c>
    </row>
    <row r="469" spans="1:16" ht="15.75" customHeight="1" thickBot="1">
      <c r="A469" s="216"/>
      <c r="B469" s="213"/>
      <c r="C469" s="222"/>
      <c r="D469" s="117" t="s">
        <v>26</v>
      </c>
      <c r="E469" s="286"/>
      <c r="F469" s="286"/>
      <c r="G469" s="286"/>
      <c r="H469" s="286"/>
      <c r="I469" s="286"/>
      <c r="J469" s="217"/>
      <c r="K469" s="213"/>
    </row>
    <row r="470" spans="1:16" ht="16.5" thickBot="1">
      <c r="A470" s="216"/>
      <c r="B470" s="213"/>
      <c r="C470" s="222"/>
      <c r="D470" s="117" t="s">
        <v>29</v>
      </c>
      <c r="E470" s="100"/>
      <c r="F470" s="26"/>
      <c r="G470" s="100"/>
      <c r="H470" s="26"/>
      <c r="I470" s="100"/>
      <c r="J470" s="26"/>
      <c r="K470" s="213"/>
    </row>
    <row r="471" spans="1:16" ht="16.5" thickBot="1">
      <c r="A471" s="216"/>
      <c r="B471" s="213"/>
      <c r="C471" s="222"/>
      <c r="D471" s="117" t="s">
        <v>30</v>
      </c>
      <c r="E471" s="100"/>
      <c r="F471" s="26"/>
      <c r="G471" s="100"/>
      <c r="H471" s="26"/>
      <c r="I471" s="100"/>
      <c r="J471" s="26"/>
      <c r="K471" s="213"/>
    </row>
    <row r="472" spans="1:16" ht="16.5" thickBot="1">
      <c r="A472" s="216"/>
      <c r="B472" s="213"/>
      <c r="C472" s="222"/>
      <c r="D472" s="117" t="s">
        <v>32</v>
      </c>
      <c r="E472" s="100">
        <f>H472</f>
        <v>100</v>
      </c>
      <c r="F472" s="26"/>
      <c r="G472" s="100"/>
      <c r="H472" s="26">
        <v>100</v>
      </c>
      <c r="I472" s="100"/>
      <c r="J472" s="26"/>
      <c r="K472" s="213"/>
    </row>
    <row r="473" spans="1:16" ht="16.5" thickBot="1">
      <c r="A473" s="216"/>
      <c r="B473" s="213"/>
      <c r="C473" s="222"/>
      <c r="D473" s="117" t="s">
        <v>331</v>
      </c>
      <c r="E473" s="100">
        <f>H473</f>
        <v>300</v>
      </c>
      <c r="F473" s="26"/>
      <c r="G473" s="100"/>
      <c r="H473" s="26">
        <v>300</v>
      </c>
      <c r="I473" s="100"/>
      <c r="J473" s="26"/>
      <c r="K473" s="213"/>
    </row>
    <row r="474" spans="1:16" ht="16.5" thickBot="1">
      <c r="A474" s="217"/>
      <c r="B474" s="214"/>
      <c r="C474" s="223"/>
      <c r="D474" s="32" t="s">
        <v>445</v>
      </c>
      <c r="E474" s="27"/>
      <c r="F474" s="27"/>
      <c r="G474" s="27"/>
      <c r="H474" s="27"/>
      <c r="I474" s="27"/>
      <c r="J474" s="27"/>
      <c r="K474" s="29"/>
    </row>
    <row r="475" spans="1:16" ht="21" customHeight="1" thickBot="1">
      <c r="A475" s="17" t="s">
        <v>129</v>
      </c>
      <c r="B475" s="254" t="s">
        <v>387</v>
      </c>
      <c r="C475" s="255"/>
      <c r="D475" s="255"/>
      <c r="E475" s="255"/>
      <c r="F475" s="255"/>
      <c r="G475" s="255"/>
      <c r="H475" s="255"/>
      <c r="I475" s="255"/>
      <c r="J475" s="255"/>
      <c r="K475" s="256"/>
    </row>
    <row r="476" spans="1:16" ht="15.75">
      <c r="A476" s="245"/>
      <c r="B476" s="245" t="s">
        <v>130</v>
      </c>
      <c r="C476" s="245"/>
      <c r="D476" s="109" t="s">
        <v>446</v>
      </c>
      <c r="E476" s="241">
        <f>E483+E497+E490</f>
        <v>3346.3</v>
      </c>
      <c r="F476" s="241"/>
      <c r="G476" s="241">
        <f t="shared" ref="G476:H476" si="32">G483+G497+G490</f>
        <v>845.9</v>
      </c>
      <c r="H476" s="241">
        <f t="shared" si="32"/>
        <v>2500.4</v>
      </c>
      <c r="I476" s="99"/>
      <c r="J476" s="241"/>
      <c r="K476" s="245"/>
      <c r="P476" s="20" t="s">
        <v>363</v>
      </c>
    </row>
    <row r="477" spans="1:16" ht="16.5" thickBot="1">
      <c r="A477" s="246"/>
      <c r="B477" s="262"/>
      <c r="C477" s="246"/>
      <c r="D477" s="117" t="s">
        <v>26</v>
      </c>
      <c r="E477" s="242"/>
      <c r="F477" s="242"/>
      <c r="G477" s="242"/>
      <c r="H477" s="242"/>
      <c r="I477" s="100"/>
      <c r="J477" s="242"/>
      <c r="K477" s="246"/>
    </row>
    <row r="478" spans="1:16" ht="16.5" thickBot="1">
      <c r="A478" s="246"/>
      <c r="B478" s="262"/>
      <c r="C478" s="246"/>
      <c r="D478" s="117" t="s">
        <v>29</v>
      </c>
      <c r="E478" s="13">
        <f>E485+E498</f>
        <v>1439.9</v>
      </c>
      <c r="F478" s="13"/>
      <c r="G478" s="13">
        <f>G485+G498</f>
        <v>845.9</v>
      </c>
      <c r="H478" s="13">
        <f>H485+H498</f>
        <v>594</v>
      </c>
      <c r="I478" s="13"/>
      <c r="J478" s="13"/>
      <c r="K478" s="246"/>
    </row>
    <row r="479" spans="1:16" ht="16.5" thickBot="1">
      <c r="A479" s="246"/>
      <c r="B479" s="262"/>
      <c r="C479" s="246"/>
      <c r="D479" s="117" t="s">
        <v>30</v>
      </c>
      <c r="E479" s="13">
        <f>E486+E499</f>
        <v>550</v>
      </c>
      <c r="F479" s="13"/>
      <c r="G479" s="13"/>
      <c r="H479" s="13">
        <f>H486+H499</f>
        <v>550</v>
      </c>
      <c r="I479" s="13"/>
      <c r="J479" s="13"/>
      <c r="K479" s="246"/>
    </row>
    <row r="480" spans="1:16" ht="16.5" thickBot="1">
      <c r="A480" s="246"/>
      <c r="B480" s="262"/>
      <c r="C480" s="246"/>
      <c r="D480" s="117" t="s">
        <v>33</v>
      </c>
      <c r="E480" s="13">
        <f>E487+E500+E494</f>
        <v>806.4</v>
      </c>
      <c r="F480" s="13"/>
      <c r="G480" s="13"/>
      <c r="H480" s="13">
        <f t="shared" ref="H480" si="33">H487+H500+H494</f>
        <v>806.4</v>
      </c>
      <c r="I480" s="13"/>
      <c r="J480" s="13"/>
      <c r="K480" s="246"/>
    </row>
    <row r="481" spans="1:11" ht="16.5" thickBot="1">
      <c r="A481" s="246"/>
      <c r="B481" s="262"/>
      <c r="C481" s="246"/>
      <c r="D481" s="117" t="s">
        <v>332</v>
      </c>
      <c r="E481" s="13">
        <f>E488+E501</f>
        <v>550</v>
      </c>
      <c r="F481" s="13"/>
      <c r="G481" s="13"/>
      <c r="H481" s="13">
        <f>H488+H501</f>
        <v>550</v>
      </c>
      <c r="I481" s="13"/>
      <c r="J481" s="13"/>
      <c r="K481" s="246"/>
    </row>
    <row r="482" spans="1:11" ht="16.5" thickBot="1">
      <c r="A482" s="103"/>
      <c r="B482" s="98"/>
      <c r="C482" s="103"/>
      <c r="D482" s="32" t="s">
        <v>445</v>
      </c>
      <c r="E482" s="27"/>
      <c r="F482" s="27"/>
      <c r="G482" s="27"/>
      <c r="H482" s="27"/>
      <c r="I482" s="27"/>
      <c r="J482" s="27"/>
      <c r="K482" s="103"/>
    </row>
    <row r="483" spans="1:11" ht="15.75" customHeight="1">
      <c r="A483" s="215" t="s">
        <v>131</v>
      </c>
      <c r="B483" s="212" t="s">
        <v>133</v>
      </c>
      <c r="C483" s="215"/>
      <c r="D483" s="110" t="s">
        <v>446</v>
      </c>
      <c r="E483" s="247">
        <f>F483+G483+H483+I483+J483</f>
        <v>2150</v>
      </c>
      <c r="F483" s="247"/>
      <c r="G483" s="247"/>
      <c r="H483" s="247">
        <f>H485+H486+H488+H487</f>
        <v>2150</v>
      </c>
      <c r="I483" s="247"/>
      <c r="J483" s="247"/>
      <c r="K483" s="212" t="s">
        <v>36</v>
      </c>
    </row>
    <row r="484" spans="1:11" ht="16.5" thickBot="1">
      <c r="A484" s="216"/>
      <c r="B484" s="213"/>
      <c r="C484" s="216"/>
      <c r="D484" s="117" t="s">
        <v>26</v>
      </c>
      <c r="E484" s="242"/>
      <c r="F484" s="242"/>
      <c r="G484" s="242"/>
      <c r="H484" s="242"/>
      <c r="I484" s="242"/>
      <c r="J484" s="242"/>
      <c r="K484" s="213"/>
    </row>
    <row r="485" spans="1:11" ht="16.5" thickBot="1">
      <c r="A485" s="216"/>
      <c r="B485" s="213"/>
      <c r="C485" s="216"/>
      <c r="D485" s="117" t="s">
        <v>29</v>
      </c>
      <c r="E485" s="13">
        <f>F485+G485+H485+I485+J485</f>
        <v>500</v>
      </c>
      <c r="F485" s="13"/>
      <c r="G485" s="13"/>
      <c r="H485" s="13">
        <v>500</v>
      </c>
      <c r="I485" s="13"/>
      <c r="J485" s="13"/>
      <c r="K485" s="213"/>
    </row>
    <row r="486" spans="1:11" ht="16.5" thickBot="1">
      <c r="A486" s="216"/>
      <c r="B486" s="213"/>
      <c r="C486" s="216"/>
      <c r="D486" s="117" t="s">
        <v>30</v>
      </c>
      <c r="E486" s="13">
        <f t="shared" ref="E486:E488" si="34">F486+G486+H486+I486+J486</f>
        <v>550</v>
      </c>
      <c r="F486" s="13"/>
      <c r="G486" s="13"/>
      <c r="H486" s="13">
        <v>550</v>
      </c>
      <c r="I486" s="13"/>
      <c r="J486" s="13"/>
      <c r="K486" s="213"/>
    </row>
    <row r="487" spans="1:11" ht="16.5" thickBot="1">
      <c r="A487" s="216"/>
      <c r="B487" s="213"/>
      <c r="C487" s="216"/>
      <c r="D487" s="117" t="s">
        <v>32</v>
      </c>
      <c r="E487" s="13">
        <f t="shared" ref="E487" si="35">F487+G487+H487+I487+J487</f>
        <v>550</v>
      </c>
      <c r="F487" s="13"/>
      <c r="G487" s="13"/>
      <c r="H487" s="13">
        <v>550</v>
      </c>
      <c r="I487" s="13"/>
      <c r="J487" s="13"/>
      <c r="K487" s="213"/>
    </row>
    <row r="488" spans="1:11" ht="16.5" thickBot="1">
      <c r="A488" s="216"/>
      <c r="B488" s="213"/>
      <c r="C488" s="216"/>
      <c r="D488" s="117" t="s">
        <v>331</v>
      </c>
      <c r="E488" s="13">
        <f t="shared" si="34"/>
        <v>550</v>
      </c>
      <c r="F488" s="13"/>
      <c r="G488" s="13"/>
      <c r="H488" s="13">
        <v>550</v>
      </c>
      <c r="I488" s="13"/>
      <c r="J488" s="13"/>
      <c r="K488" s="213"/>
    </row>
    <row r="489" spans="1:11" ht="16.5" thickBot="1">
      <c r="A489" s="216"/>
      <c r="B489" s="213"/>
      <c r="C489" s="216"/>
      <c r="D489" s="32" t="s">
        <v>445</v>
      </c>
      <c r="E489" s="27"/>
      <c r="F489" s="27"/>
      <c r="G489" s="27"/>
      <c r="H489" s="27"/>
      <c r="I489" s="27"/>
      <c r="J489" s="27"/>
      <c r="K489" s="214"/>
    </row>
    <row r="490" spans="1:11" ht="15" customHeight="1">
      <c r="A490" s="216"/>
      <c r="B490" s="213"/>
      <c r="C490" s="216"/>
      <c r="D490" s="110" t="s">
        <v>446</v>
      </c>
      <c r="E490" s="257">
        <f>E494</f>
        <v>137.5</v>
      </c>
      <c r="F490" s="287"/>
      <c r="G490" s="287"/>
      <c r="H490" s="257">
        <f>H494</f>
        <v>137.5</v>
      </c>
      <c r="I490" s="215"/>
      <c r="J490" s="215"/>
      <c r="K490" s="212" t="s">
        <v>409</v>
      </c>
    </row>
    <row r="491" spans="1:11" ht="15.75" customHeight="1" thickBot="1">
      <c r="A491" s="216"/>
      <c r="B491" s="213"/>
      <c r="C491" s="216"/>
      <c r="D491" s="117" t="s">
        <v>26</v>
      </c>
      <c r="E491" s="318"/>
      <c r="F491" s="318"/>
      <c r="G491" s="318"/>
      <c r="H491" s="318"/>
      <c r="I491" s="216"/>
      <c r="J491" s="216"/>
      <c r="K491" s="213"/>
    </row>
    <row r="492" spans="1:11" ht="16.5" thickBot="1">
      <c r="A492" s="216"/>
      <c r="B492" s="213"/>
      <c r="C492" s="216"/>
      <c r="D492" s="117" t="s">
        <v>29</v>
      </c>
      <c r="E492" s="18"/>
      <c r="F492" s="27"/>
      <c r="G492" s="27"/>
      <c r="H492" s="27"/>
      <c r="I492" s="27"/>
      <c r="J492" s="27"/>
      <c r="K492" s="213"/>
    </row>
    <row r="493" spans="1:11" ht="16.5" thickBot="1">
      <c r="A493" s="216"/>
      <c r="B493" s="213"/>
      <c r="C493" s="216"/>
      <c r="D493" s="117" t="s">
        <v>30</v>
      </c>
      <c r="E493" s="13"/>
      <c r="F493" s="13"/>
      <c r="G493" s="13"/>
      <c r="H493" s="13"/>
      <c r="I493" s="13"/>
      <c r="J493" s="13"/>
      <c r="K493" s="213"/>
    </row>
    <row r="494" spans="1:11" ht="16.5" thickBot="1">
      <c r="A494" s="216"/>
      <c r="B494" s="213"/>
      <c r="C494" s="216"/>
      <c r="D494" s="117" t="s">
        <v>32</v>
      </c>
      <c r="E494" s="13">
        <f>H494</f>
        <v>137.5</v>
      </c>
      <c r="F494" s="13"/>
      <c r="G494" s="13"/>
      <c r="H494" s="13">
        <v>137.5</v>
      </c>
      <c r="I494" s="13"/>
      <c r="J494" s="13"/>
      <c r="K494" s="213"/>
    </row>
    <row r="495" spans="1:11" ht="16.5" thickBot="1">
      <c r="A495" s="216"/>
      <c r="B495" s="213"/>
      <c r="C495" s="216"/>
      <c r="D495" s="117" t="s">
        <v>331</v>
      </c>
      <c r="E495" s="13"/>
      <c r="F495" s="13"/>
      <c r="G495" s="13"/>
      <c r="H495" s="13"/>
      <c r="I495" s="13"/>
      <c r="J495" s="13"/>
      <c r="K495" s="213"/>
    </row>
    <row r="496" spans="1:11" ht="16.5" thickBot="1">
      <c r="A496" s="217"/>
      <c r="B496" s="214"/>
      <c r="C496" s="217"/>
      <c r="D496" s="32" t="s">
        <v>445</v>
      </c>
      <c r="E496" s="27"/>
      <c r="F496" s="27"/>
      <c r="G496" s="27"/>
      <c r="H496" s="27"/>
      <c r="I496" s="27"/>
      <c r="J496" s="27"/>
      <c r="K496" s="106"/>
    </row>
    <row r="497" spans="1:11" ht="32.25" customHeight="1" thickBot="1">
      <c r="A497" s="215" t="s">
        <v>317</v>
      </c>
      <c r="B497" s="212" t="s">
        <v>318</v>
      </c>
      <c r="C497" s="221"/>
      <c r="D497" s="97" t="s">
        <v>446</v>
      </c>
      <c r="E497" s="18">
        <f>F497+G497+H497+I497+J497</f>
        <v>1058.8</v>
      </c>
      <c r="F497" s="18"/>
      <c r="G497" s="18">
        <f>G498+G499+G501</f>
        <v>845.9</v>
      </c>
      <c r="H497" s="18">
        <f>H498+H499+H501+H500</f>
        <v>212.9</v>
      </c>
      <c r="I497" s="18"/>
      <c r="J497" s="18"/>
      <c r="K497" s="212" t="s">
        <v>36</v>
      </c>
    </row>
    <row r="498" spans="1:11" ht="16.5" thickBot="1">
      <c r="A498" s="216"/>
      <c r="B498" s="213"/>
      <c r="C498" s="222"/>
      <c r="D498" s="32" t="s">
        <v>29</v>
      </c>
      <c r="E498" s="18">
        <f t="shared" ref="E498:E501" si="36">F498+G498+H498+I498+J498</f>
        <v>939.9</v>
      </c>
      <c r="F498" s="115"/>
      <c r="G498" s="112">
        <v>845.9</v>
      </c>
      <c r="H498" s="100">
        <v>94</v>
      </c>
      <c r="I498" s="115"/>
      <c r="J498" s="115"/>
      <c r="K498" s="213"/>
    </row>
    <row r="499" spans="1:11" ht="16.5" thickBot="1">
      <c r="A499" s="216"/>
      <c r="B499" s="213"/>
      <c r="C499" s="222"/>
      <c r="D499" s="112" t="s">
        <v>30</v>
      </c>
      <c r="E499" s="18">
        <f t="shared" si="36"/>
        <v>0</v>
      </c>
      <c r="F499" s="18"/>
      <c r="G499" s="18"/>
      <c r="H499" s="18"/>
      <c r="I499" s="18"/>
      <c r="J499" s="18"/>
      <c r="K499" s="213"/>
    </row>
    <row r="500" spans="1:11" ht="16.5" thickBot="1">
      <c r="A500" s="216"/>
      <c r="B500" s="213"/>
      <c r="C500" s="222"/>
      <c r="D500" s="112" t="s">
        <v>32</v>
      </c>
      <c r="E500" s="18">
        <f t="shared" ref="E500" si="37">F500+G500+H500+I500+J500</f>
        <v>118.9</v>
      </c>
      <c r="F500" s="18"/>
      <c r="G500" s="18"/>
      <c r="H500" s="18">
        <v>118.9</v>
      </c>
      <c r="I500" s="18"/>
      <c r="J500" s="18"/>
      <c r="K500" s="213"/>
    </row>
    <row r="501" spans="1:11" ht="16.5" thickBot="1">
      <c r="A501" s="216"/>
      <c r="B501" s="213"/>
      <c r="C501" s="222"/>
      <c r="D501" s="112" t="s">
        <v>331</v>
      </c>
      <c r="E501" s="18">
        <f t="shared" si="36"/>
        <v>0</v>
      </c>
      <c r="F501" s="18"/>
      <c r="G501" s="18"/>
      <c r="H501" s="18"/>
      <c r="I501" s="18"/>
      <c r="J501" s="18"/>
      <c r="K501" s="213"/>
    </row>
    <row r="502" spans="1:11" ht="16.5" thickBot="1">
      <c r="A502" s="217"/>
      <c r="B502" s="214"/>
      <c r="C502" s="223"/>
      <c r="D502" s="32" t="s">
        <v>445</v>
      </c>
      <c r="E502" s="27"/>
      <c r="F502" s="27"/>
      <c r="G502" s="27"/>
      <c r="H502" s="27"/>
      <c r="I502" s="27"/>
      <c r="J502" s="27"/>
      <c r="K502" s="214"/>
    </row>
    <row r="503" spans="1:11" ht="21.75" customHeight="1" thickBot="1">
      <c r="A503" s="17" t="s">
        <v>134</v>
      </c>
      <c r="B503" s="254" t="s">
        <v>135</v>
      </c>
      <c r="C503" s="255"/>
      <c r="D503" s="255"/>
      <c r="E503" s="255"/>
      <c r="F503" s="255"/>
      <c r="G503" s="255"/>
      <c r="H503" s="255"/>
      <c r="I503" s="255"/>
      <c r="J503" s="255"/>
      <c r="K503" s="256"/>
    </row>
    <row r="504" spans="1:11" ht="15.75">
      <c r="A504" s="215"/>
      <c r="B504" s="212" t="s">
        <v>136</v>
      </c>
      <c r="C504" s="215"/>
      <c r="D504" s="110" t="s">
        <v>446</v>
      </c>
      <c r="E504" s="241">
        <f>E511+E525+E532+E539+E546+E560+E567+E574+E581+E588+E595+E601+E608+E615+E518+E553+E622</f>
        <v>103396.21199999998</v>
      </c>
      <c r="F504" s="241"/>
      <c r="G504" s="241">
        <f>G511+G525+G532+G546+G560+G567+G581+G595+G601+G615+G539+G574+G588+G622</f>
        <v>12116.7</v>
      </c>
      <c r="H504" s="241">
        <f>H511+H525+H532+H539+H546+H560+H567+H574+H581+H588+H595+H601+H608+H615+H518+H553+H628</f>
        <v>91178.011999999988</v>
      </c>
      <c r="I504" s="99"/>
      <c r="J504" s="241">
        <f>J511+J525+J532+J546+J560+J567+J581+J595+J601+J615+J539+J574+J588</f>
        <v>101.5</v>
      </c>
      <c r="K504" s="215"/>
    </row>
    <row r="505" spans="1:11" ht="16.5" thickBot="1">
      <c r="A505" s="216"/>
      <c r="B505" s="213"/>
      <c r="C505" s="216"/>
      <c r="D505" s="117" t="s">
        <v>26</v>
      </c>
      <c r="E505" s="242"/>
      <c r="F505" s="242"/>
      <c r="G505" s="242"/>
      <c r="H505" s="242"/>
      <c r="I505" s="100"/>
      <c r="J505" s="242"/>
      <c r="K505" s="216"/>
    </row>
    <row r="506" spans="1:11" ht="16.5" thickBot="1">
      <c r="A506" s="216"/>
      <c r="B506" s="213"/>
      <c r="C506" s="216"/>
      <c r="D506" s="117" t="s">
        <v>29</v>
      </c>
      <c r="E506" s="13">
        <f>E513+E527+E534+E541+E548+E562+E569+E576+E583+E590+E596+E603+E610+E520+E555+E617</f>
        <v>23108.9</v>
      </c>
      <c r="F506" s="13"/>
      <c r="G506" s="13">
        <v>4750</v>
      </c>
      <c r="H506" s="13">
        <f>H513+H527+H534+H541+H548+H562+H569+H576+H583+H590+H596+H603+H610+H520+H555+H617</f>
        <v>18339.400000000001</v>
      </c>
      <c r="I506" s="13"/>
      <c r="J506" s="13">
        <f>J513+J527+J534+J548+J562+J569+J583+J631+J638</f>
        <v>19.5</v>
      </c>
      <c r="K506" s="216"/>
    </row>
    <row r="507" spans="1:11" ht="16.5" thickBot="1">
      <c r="A507" s="216"/>
      <c r="B507" s="213"/>
      <c r="C507" s="216"/>
      <c r="D507" s="117" t="s">
        <v>30</v>
      </c>
      <c r="E507" s="13">
        <f>E514+E528+E535+E542+E549+E563+E570+E577+E584+E591+E597+E604+E611+E521+E556+E618</f>
        <v>19242</v>
      </c>
      <c r="F507" s="13"/>
      <c r="G507" s="13"/>
      <c r="H507" s="13">
        <f>H514+H528+H535+H542+H549+H563+H570+H577+H584+H591+H597+H604+H611+H521+H556+H618</f>
        <v>19215</v>
      </c>
      <c r="I507" s="13"/>
      <c r="J507" s="13">
        <f>J514+J528+J535+J549+J563+J570+J584+J632+J639</f>
        <v>27</v>
      </c>
      <c r="K507" s="216"/>
    </row>
    <row r="508" spans="1:11" ht="16.5" thickBot="1">
      <c r="A508" s="216"/>
      <c r="B508" s="213"/>
      <c r="C508" s="216"/>
      <c r="D508" s="117" t="s">
        <v>33</v>
      </c>
      <c r="E508" s="13">
        <f>E515+E529+E536+E543+E550+E564+E571+E578+E585+E592+E598+E605+E612+E522+E557+E619</f>
        <v>26915.185000000001</v>
      </c>
      <c r="F508" s="13"/>
      <c r="G508" s="13"/>
      <c r="H508" s="13">
        <f>H515+H529+H536+H543+H550+H564+H571+H578+H585+H592+H598+H605+H612+H522+H557+H619</f>
        <v>26887.685000000001</v>
      </c>
      <c r="I508" s="13"/>
      <c r="J508" s="13">
        <f>J515+J529+J536+J550+J564+J571+J585+J598+J605+J619+J543+J578+J592+J612</f>
        <v>27.5</v>
      </c>
      <c r="K508" s="216"/>
    </row>
    <row r="509" spans="1:11" ht="16.5" thickBot="1">
      <c r="A509" s="216"/>
      <c r="B509" s="213"/>
      <c r="C509" s="216"/>
      <c r="D509" s="117" t="s">
        <v>332</v>
      </c>
      <c r="E509" s="13">
        <f>E516+E530+E537+E544+E551+E565+E572+E579+E586+E593+E599+E606+E613+E523+E558+E620</f>
        <v>33375.726999999999</v>
      </c>
      <c r="F509" s="13"/>
      <c r="G509" s="13">
        <f>G516+G530+G537+G551+G565+G572+G586+G599+G606+G620</f>
        <v>6650</v>
      </c>
      <c r="H509" s="13">
        <f>H516+H530+H537+H544+H551+H565+H572+H579+H586+H593+H599+H606+H613+H523+H558+H620</f>
        <v>26698.226999999999</v>
      </c>
      <c r="I509" s="13"/>
      <c r="J509" s="13">
        <f>J516+J530+J537+J551+J565+J572+J586+J599+J606+J620</f>
        <v>27.5</v>
      </c>
      <c r="K509" s="216"/>
    </row>
    <row r="510" spans="1:11" ht="16.5" thickBot="1">
      <c r="A510" s="217"/>
      <c r="B510" s="214"/>
      <c r="C510" s="217"/>
      <c r="D510" s="32" t="s">
        <v>445</v>
      </c>
      <c r="E510" s="27">
        <f>E628</f>
        <v>754.40000000000009</v>
      </c>
      <c r="F510" s="27"/>
      <c r="G510" s="27">
        <f t="shared" ref="G510:H510" si="38">G628</f>
        <v>716.7</v>
      </c>
      <c r="H510" s="27">
        <f t="shared" si="38"/>
        <v>37.700000000000003</v>
      </c>
      <c r="I510" s="27"/>
      <c r="J510" s="27"/>
      <c r="K510" s="217"/>
    </row>
    <row r="511" spans="1:11" ht="15.75" customHeight="1">
      <c r="A511" s="215" t="s">
        <v>137</v>
      </c>
      <c r="B511" s="212" t="s">
        <v>144</v>
      </c>
      <c r="C511" s="215"/>
      <c r="D511" s="110" t="s">
        <v>446</v>
      </c>
      <c r="E511" s="247">
        <f>F511+G511+H511+I511+J511</f>
        <v>68250</v>
      </c>
      <c r="F511" s="247"/>
      <c r="G511" s="247"/>
      <c r="H511" s="247">
        <f>H513+H514+H516+H515</f>
        <v>68250</v>
      </c>
      <c r="I511" s="247"/>
      <c r="J511" s="247"/>
      <c r="K511" s="246" t="s">
        <v>36</v>
      </c>
    </row>
    <row r="512" spans="1:11" ht="16.5" thickBot="1">
      <c r="A512" s="216"/>
      <c r="B512" s="213"/>
      <c r="C512" s="216"/>
      <c r="D512" s="117" t="s">
        <v>26</v>
      </c>
      <c r="E512" s="242"/>
      <c r="F512" s="242"/>
      <c r="G512" s="242"/>
      <c r="H512" s="242"/>
      <c r="I512" s="242"/>
      <c r="J512" s="242"/>
      <c r="K512" s="246"/>
    </row>
    <row r="513" spans="1:11" ht="16.5" thickBot="1">
      <c r="A513" s="216"/>
      <c r="B513" s="213"/>
      <c r="C513" s="216"/>
      <c r="D513" s="117" t="s">
        <v>29</v>
      </c>
      <c r="E513" s="13">
        <f>F513+G513+H513+I513+J513</f>
        <v>16750</v>
      </c>
      <c r="F513" s="13"/>
      <c r="G513" s="13"/>
      <c r="H513" s="13">
        <v>16750</v>
      </c>
      <c r="I513" s="13"/>
      <c r="J513" s="13"/>
      <c r="K513" s="246"/>
    </row>
    <row r="514" spans="1:11" ht="16.5" thickBot="1">
      <c r="A514" s="216"/>
      <c r="B514" s="213"/>
      <c r="C514" s="216"/>
      <c r="D514" s="117" t="s">
        <v>30</v>
      </c>
      <c r="E514" s="13">
        <f t="shared" ref="E514:E516" si="39">F514+G514+H514+I514+J514</f>
        <v>17000</v>
      </c>
      <c r="F514" s="13"/>
      <c r="G514" s="13"/>
      <c r="H514" s="13">
        <v>17000</v>
      </c>
      <c r="I514" s="13"/>
      <c r="J514" s="13"/>
      <c r="K514" s="246"/>
    </row>
    <row r="515" spans="1:11" ht="16.5" thickBot="1">
      <c r="A515" s="216"/>
      <c r="B515" s="213"/>
      <c r="C515" s="216"/>
      <c r="D515" s="117" t="s">
        <v>32</v>
      </c>
      <c r="E515" s="13">
        <f t="shared" ref="E515" si="40">F515+G515+H515+I515+J515</f>
        <v>17250</v>
      </c>
      <c r="F515" s="13"/>
      <c r="G515" s="13"/>
      <c r="H515" s="13">
        <v>17250</v>
      </c>
      <c r="I515" s="13"/>
      <c r="J515" s="13"/>
      <c r="K515" s="246"/>
    </row>
    <row r="516" spans="1:11" ht="16.5" thickBot="1">
      <c r="A516" s="216"/>
      <c r="B516" s="213"/>
      <c r="C516" s="216"/>
      <c r="D516" s="117" t="s">
        <v>331</v>
      </c>
      <c r="E516" s="13">
        <f t="shared" si="39"/>
        <v>17250</v>
      </c>
      <c r="F516" s="13"/>
      <c r="G516" s="13"/>
      <c r="H516" s="13">
        <v>17250</v>
      </c>
      <c r="I516" s="13"/>
      <c r="J516" s="13"/>
      <c r="K516" s="246"/>
    </row>
    <row r="517" spans="1:11" ht="16.5" thickBot="1">
      <c r="A517" s="216"/>
      <c r="B517" s="213"/>
      <c r="C517" s="216"/>
      <c r="D517" s="32" t="s">
        <v>445</v>
      </c>
      <c r="E517" s="27"/>
      <c r="F517" s="27"/>
      <c r="G517" s="27"/>
      <c r="H517" s="27"/>
      <c r="I517" s="27"/>
      <c r="J517" s="27"/>
      <c r="K517" s="103"/>
    </row>
    <row r="518" spans="1:11" ht="15.75">
      <c r="A518" s="216"/>
      <c r="B518" s="213"/>
      <c r="C518" s="216"/>
      <c r="D518" s="110" t="s">
        <v>446</v>
      </c>
      <c r="E518" s="257">
        <f>E522+E523</f>
        <v>8969.2000000000007</v>
      </c>
      <c r="F518" s="319"/>
      <c r="G518" s="319"/>
      <c r="H518" s="257">
        <f>H522+H523</f>
        <v>8969.2000000000007</v>
      </c>
      <c r="I518" s="319"/>
      <c r="J518" s="319"/>
      <c r="K518" s="212" t="s">
        <v>409</v>
      </c>
    </row>
    <row r="519" spans="1:11" ht="16.5" thickBot="1">
      <c r="A519" s="216"/>
      <c r="B519" s="213"/>
      <c r="C519" s="216"/>
      <c r="D519" s="117" t="s">
        <v>26</v>
      </c>
      <c r="E519" s="258"/>
      <c r="F519" s="13"/>
      <c r="G519" s="13"/>
      <c r="H519" s="258"/>
      <c r="I519" s="13"/>
      <c r="J519" s="13"/>
      <c r="K519" s="213"/>
    </row>
    <row r="520" spans="1:11" ht="16.5" thickBot="1">
      <c r="A520" s="216"/>
      <c r="B520" s="213"/>
      <c r="C520" s="216"/>
      <c r="D520" s="117" t="s">
        <v>29</v>
      </c>
      <c r="E520" s="35"/>
      <c r="F520" s="35"/>
      <c r="G520" s="35"/>
      <c r="H520" s="35"/>
      <c r="I520" s="35"/>
      <c r="J520" s="35"/>
      <c r="K520" s="213"/>
    </row>
    <row r="521" spans="1:11" ht="16.5" thickBot="1">
      <c r="A521" s="216"/>
      <c r="B521" s="213"/>
      <c r="C521" s="216"/>
      <c r="D521" s="117" t="s">
        <v>30</v>
      </c>
      <c r="E521" s="18"/>
      <c r="F521" s="27"/>
      <c r="G521" s="27"/>
      <c r="H521" s="27"/>
      <c r="I521" s="27"/>
      <c r="J521" s="27"/>
      <c r="K521" s="213"/>
    </row>
    <row r="522" spans="1:11" ht="16.5" thickBot="1">
      <c r="A522" s="216"/>
      <c r="B522" s="213"/>
      <c r="C522" s="216"/>
      <c r="D522" s="117" t="s">
        <v>32</v>
      </c>
      <c r="E522" s="35">
        <f>H522</f>
        <v>4312</v>
      </c>
      <c r="F522" s="35"/>
      <c r="G522" s="35"/>
      <c r="H522" s="35">
        <v>4312</v>
      </c>
      <c r="I522" s="35"/>
      <c r="J522" s="35"/>
      <c r="K522" s="213"/>
    </row>
    <row r="523" spans="1:11" ht="16.5" thickBot="1">
      <c r="A523" s="216"/>
      <c r="B523" s="213"/>
      <c r="C523" s="216"/>
      <c r="D523" s="117" t="s">
        <v>331</v>
      </c>
      <c r="E523" s="18">
        <f>H523</f>
        <v>4657.2</v>
      </c>
      <c r="F523" s="27"/>
      <c r="G523" s="27"/>
      <c r="H523" s="27">
        <v>4657.2</v>
      </c>
      <c r="I523" s="27"/>
      <c r="J523" s="27"/>
      <c r="K523" s="213"/>
    </row>
    <row r="524" spans="1:11" ht="16.5" thickBot="1">
      <c r="A524" s="217"/>
      <c r="B524" s="214"/>
      <c r="C524" s="217"/>
      <c r="D524" s="32" t="s">
        <v>445</v>
      </c>
      <c r="E524" s="27"/>
      <c r="F524" s="27"/>
      <c r="G524" s="27"/>
      <c r="H524" s="27"/>
      <c r="I524" s="27"/>
      <c r="J524" s="27"/>
      <c r="K524" s="106"/>
    </row>
    <row r="525" spans="1:11" ht="15.75" customHeight="1">
      <c r="A525" s="215" t="s">
        <v>138</v>
      </c>
      <c r="B525" s="212" t="s">
        <v>145</v>
      </c>
      <c r="C525" s="215"/>
      <c r="D525" s="109" t="s">
        <v>446</v>
      </c>
      <c r="E525" s="241">
        <f>F525+G525+H525+I525+J525</f>
        <v>7.7</v>
      </c>
      <c r="F525" s="241"/>
      <c r="G525" s="241"/>
      <c r="H525" s="241">
        <f>H527+H528+H530+H529</f>
        <v>7.7</v>
      </c>
      <c r="I525" s="99"/>
      <c r="J525" s="241"/>
      <c r="K525" s="212" t="s">
        <v>36</v>
      </c>
    </row>
    <row r="526" spans="1:11" ht="16.5" thickBot="1">
      <c r="A526" s="216"/>
      <c r="B526" s="213"/>
      <c r="C526" s="216"/>
      <c r="D526" s="117" t="s">
        <v>26</v>
      </c>
      <c r="E526" s="242"/>
      <c r="F526" s="242"/>
      <c r="G526" s="242"/>
      <c r="H526" s="242"/>
      <c r="I526" s="100"/>
      <c r="J526" s="242"/>
      <c r="K526" s="213"/>
    </row>
    <row r="527" spans="1:11" ht="16.5" thickBot="1">
      <c r="A527" s="216"/>
      <c r="B527" s="213"/>
      <c r="C527" s="216"/>
      <c r="D527" s="117" t="s">
        <v>29</v>
      </c>
      <c r="E527" s="13">
        <f>F527+G527+H527+I527+J527</f>
        <v>1.7</v>
      </c>
      <c r="F527" s="13"/>
      <c r="G527" s="13"/>
      <c r="H527" s="13">
        <v>1.7</v>
      </c>
      <c r="I527" s="13"/>
      <c r="J527" s="13"/>
      <c r="K527" s="213"/>
    </row>
    <row r="528" spans="1:11" ht="16.5" thickBot="1">
      <c r="A528" s="216"/>
      <c r="B528" s="213"/>
      <c r="C528" s="216"/>
      <c r="D528" s="117" t="s">
        <v>30</v>
      </c>
      <c r="E528" s="13">
        <f>F528+G528+H528+I528+J528</f>
        <v>2</v>
      </c>
      <c r="F528" s="13"/>
      <c r="G528" s="13"/>
      <c r="H528" s="13">
        <v>2</v>
      </c>
      <c r="I528" s="13"/>
      <c r="J528" s="13"/>
      <c r="K528" s="213"/>
    </row>
    <row r="529" spans="1:11" ht="16.5" thickBot="1">
      <c r="A529" s="216"/>
      <c r="B529" s="213"/>
      <c r="C529" s="216"/>
      <c r="D529" s="117" t="s">
        <v>32</v>
      </c>
      <c r="E529" s="13">
        <f>F529+G529+H529+I529+J529</f>
        <v>2</v>
      </c>
      <c r="F529" s="13"/>
      <c r="G529" s="13"/>
      <c r="H529" s="13">
        <v>2</v>
      </c>
      <c r="I529" s="13"/>
      <c r="J529" s="13"/>
      <c r="K529" s="213"/>
    </row>
    <row r="530" spans="1:11" ht="16.5" thickBot="1">
      <c r="A530" s="216"/>
      <c r="B530" s="213"/>
      <c r="C530" s="216"/>
      <c r="D530" s="117" t="s">
        <v>331</v>
      </c>
      <c r="E530" s="13">
        <f>F530+G530+H530+I530+J530</f>
        <v>2</v>
      </c>
      <c r="F530" s="13"/>
      <c r="G530" s="13"/>
      <c r="H530" s="13">
        <v>2</v>
      </c>
      <c r="I530" s="13"/>
      <c r="J530" s="13"/>
      <c r="K530" s="213"/>
    </row>
    <row r="531" spans="1:11" ht="16.5" thickBot="1">
      <c r="A531" s="217"/>
      <c r="B531" s="214"/>
      <c r="C531" s="217"/>
      <c r="D531" s="32" t="s">
        <v>445</v>
      </c>
      <c r="E531" s="27"/>
      <c r="F531" s="27"/>
      <c r="G531" s="27"/>
      <c r="H531" s="27"/>
      <c r="I531" s="27"/>
      <c r="J531" s="27"/>
      <c r="K531" s="214"/>
    </row>
    <row r="532" spans="1:11" ht="15.75" customHeight="1">
      <c r="A532" s="97" t="s">
        <v>139</v>
      </c>
      <c r="B532" s="212" t="s">
        <v>146</v>
      </c>
      <c r="C532" s="215"/>
      <c r="D532" s="109" t="s">
        <v>446</v>
      </c>
      <c r="E532" s="241">
        <f>H532+I532+J532</f>
        <v>4026</v>
      </c>
      <c r="F532" s="241"/>
      <c r="G532" s="241"/>
      <c r="H532" s="241">
        <f>SUM(H534:H537)</f>
        <v>4026</v>
      </c>
      <c r="I532" s="241"/>
      <c r="J532" s="241"/>
      <c r="K532" s="212" t="s">
        <v>36</v>
      </c>
    </row>
    <row r="533" spans="1:11" ht="16.5" thickBot="1">
      <c r="A533" s="103"/>
      <c r="B533" s="213"/>
      <c r="C533" s="216"/>
      <c r="D533" s="117" t="s">
        <v>26</v>
      </c>
      <c r="E533" s="242"/>
      <c r="F533" s="242"/>
      <c r="G533" s="242"/>
      <c r="H533" s="242"/>
      <c r="I533" s="242"/>
      <c r="J533" s="242"/>
      <c r="K533" s="213"/>
    </row>
    <row r="534" spans="1:11" ht="16.5" thickBot="1">
      <c r="A534" s="103"/>
      <c r="B534" s="213"/>
      <c r="C534" s="216"/>
      <c r="D534" s="117" t="s">
        <v>29</v>
      </c>
      <c r="E534" s="13">
        <f>H534+I534+J534</f>
        <v>822</v>
      </c>
      <c r="F534" s="13"/>
      <c r="G534" s="13"/>
      <c r="H534" s="13">
        <v>822</v>
      </c>
      <c r="I534" s="13"/>
      <c r="J534" s="13"/>
      <c r="K534" s="213"/>
    </row>
    <row r="535" spans="1:11" ht="16.5" thickBot="1">
      <c r="A535" s="103"/>
      <c r="B535" s="213"/>
      <c r="C535" s="216"/>
      <c r="D535" s="117" t="s">
        <v>30</v>
      </c>
      <c r="E535" s="13">
        <f>H535+I535+J535</f>
        <v>1068</v>
      </c>
      <c r="F535" s="13"/>
      <c r="G535" s="13"/>
      <c r="H535" s="13">
        <v>1068</v>
      </c>
      <c r="I535" s="13"/>
      <c r="J535" s="13"/>
      <c r="K535" s="213"/>
    </row>
    <row r="536" spans="1:11" ht="16.5" thickBot="1">
      <c r="A536" s="103"/>
      <c r="B536" s="213"/>
      <c r="C536" s="216"/>
      <c r="D536" s="117" t="s">
        <v>32</v>
      </c>
      <c r="E536" s="13">
        <f>H536+I536+J536</f>
        <v>1068</v>
      </c>
      <c r="F536" s="13"/>
      <c r="G536" s="13"/>
      <c r="H536" s="13">
        <v>1068</v>
      </c>
      <c r="I536" s="13"/>
      <c r="J536" s="13"/>
      <c r="K536" s="213"/>
    </row>
    <row r="537" spans="1:11" ht="16.5" thickBot="1">
      <c r="A537" s="103"/>
      <c r="B537" s="213"/>
      <c r="C537" s="216"/>
      <c r="D537" s="117" t="s">
        <v>331</v>
      </c>
      <c r="E537" s="13">
        <f>H537+I537+J537</f>
        <v>1068</v>
      </c>
      <c r="F537" s="13"/>
      <c r="G537" s="13"/>
      <c r="H537" s="13">
        <v>1068</v>
      </c>
      <c r="I537" s="13"/>
      <c r="J537" s="13"/>
      <c r="K537" s="213"/>
    </row>
    <row r="538" spans="1:11" ht="16.5" thickBot="1">
      <c r="A538" s="103"/>
      <c r="B538" s="213"/>
      <c r="C538" s="216"/>
      <c r="D538" s="32" t="s">
        <v>445</v>
      </c>
      <c r="E538" s="27"/>
      <c r="F538" s="27"/>
      <c r="G538" s="27"/>
      <c r="H538" s="27"/>
      <c r="I538" s="27"/>
      <c r="J538" s="27"/>
      <c r="K538" s="214"/>
    </row>
    <row r="539" spans="1:11" ht="15" customHeight="1">
      <c r="A539" s="103"/>
      <c r="B539" s="213"/>
      <c r="C539" s="216"/>
      <c r="D539" s="212" t="s">
        <v>446</v>
      </c>
      <c r="E539" s="257">
        <f>E543+E544</f>
        <v>4365.1299999999992</v>
      </c>
      <c r="F539" s="257"/>
      <c r="G539" s="257"/>
      <c r="H539" s="257">
        <f>H543+H544</f>
        <v>4365.1299999999992</v>
      </c>
      <c r="I539" s="259"/>
      <c r="J539" s="259"/>
      <c r="K539" s="212" t="s">
        <v>409</v>
      </c>
    </row>
    <row r="540" spans="1:11" ht="15.75" customHeight="1" thickBot="1">
      <c r="A540" s="103"/>
      <c r="B540" s="213"/>
      <c r="C540" s="216"/>
      <c r="D540" s="214"/>
      <c r="E540" s="258"/>
      <c r="F540" s="258"/>
      <c r="G540" s="258"/>
      <c r="H540" s="258"/>
      <c r="I540" s="260"/>
      <c r="J540" s="260"/>
      <c r="K540" s="213"/>
    </row>
    <row r="541" spans="1:11" ht="16.5" thickBot="1">
      <c r="A541" s="103"/>
      <c r="B541" s="213"/>
      <c r="C541" s="216"/>
      <c r="D541" s="117" t="s">
        <v>29</v>
      </c>
      <c r="E541" s="27"/>
      <c r="F541" s="27"/>
      <c r="G541" s="27"/>
      <c r="H541" s="27"/>
      <c r="I541" s="27"/>
      <c r="J541" s="27"/>
      <c r="K541" s="213"/>
    </row>
    <row r="542" spans="1:11" ht="16.5" thickBot="1">
      <c r="A542" s="103"/>
      <c r="B542" s="213"/>
      <c r="C542" s="216"/>
      <c r="D542" s="117" t="s">
        <v>30</v>
      </c>
      <c r="E542" s="35"/>
      <c r="F542" s="35"/>
      <c r="G542" s="35"/>
      <c r="H542" s="35"/>
      <c r="I542" s="35"/>
      <c r="J542" s="35"/>
      <c r="K542" s="213"/>
    </row>
    <row r="543" spans="1:11" ht="16.5" thickBot="1">
      <c r="A543" s="103"/>
      <c r="B543" s="213"/>
      <c r="C543" s="216"/>
      <c r="D543" s="117" t="s">
        <v>32</v>
      </c>
      <c r="E543" s="27">
        <f>H543</f>
        <v>2246.7939999999999</v>
      </c>
      <c r="F543" s="27"/>
      <c r="G543" s="27"/>
      <c r="H543" s="27">
        <f>74.794+150+2022</f>
        <v>2246.7939999999999</v>
      </c>
      <c r="I543" s="27"/>
      <c r="J543" s="27"/>
      <c r="K543" s="213"/>
    </row>
    <row r="544" spans="1:11" ht="16.5" thickBot="1">
      <c r="A544" s="103"/>
      <c r="B544" s="213"/>
      <c r="C544" s="216"/>
      <c r="D544" s="117" t="s">
        <v>331</v>
      </c>
      <c r="E544" s="35">
        <f>H544</f>
        <v>2118.3359999999998</v>
      </c>
      <c r="F544" s="35"/>
      <c r="G544" s="35"/>
      <c r="H544" s="35">
        <f>96.336+2022</f>
        <v>2118.3359999999998</v>
      </c>
      <c r="I544" s="35"/>
      <c r="J544" s="35"/>
      <c r="K544" s="213"/>
    </row>
    <row r="545" spans="1:11" ht="16.5" thickBot="1">
      <c r="A545" s="112"/>
      <c r="B545" s="214"/>
      <c r="C545" s="217"/>
      <c r="D545" s="32" t="s">
        <v>445</v>
      </c>
      <c r="E545" s="27"/>
      <c r="F545" s="27"/>
      <c r="G545" s="27"/>
      <c r="H545" s="27"/>
      <c r="I545" s="27"/>
      <c r="J545" s="27"/>
      <c r="K545" s="106"/>
    </row>
    <row r="546" spans="1:11" ht="15.75" customHeight="1">
      <c r="A546" s="215" t="s">
        <v>140</v>
      </c>
      <c r="B546" s="212" t="s">
        <v>395</v>
      </c>
      <c r="C546" s="215"/>
      <c r="D546" s="109" t="s">
        <v>446</v>
      </c>
      <c r="E546" s="241">
        <f>H546+I546+J546</f>
        <v>714</v>
      </c>
      <c r="F546" s="241"/>
      <c r="G546" s="241"/>
      <c r="H546" s="241">
        <f>H548+H549+H551+H550</f>
        <v>714</v>
      </c>
      <c r="I546" s="241"/>
      <c r="J546" s="241"/>
      <c r="K546" s="212" t="s">
        <v>36</v>
      </c>
    </row>
    <row r="547" spans="1:11" ht="16.5" thickBot="1">
      <c r="A547" s="216"/>
      <c r="B547" s="213"/>
      <c r="C547" s="216"/>
      <c r="D547" s="117" t="s">
        <v>26</v>
      </c>
      <c r="E547" s="242"/>
      <c r="F547" s="242"/>
      <c r="G547" s="242"/>
      <c r="H547" s="242"/>
      <c r="I547" s="242"/>
      <c r="J547" s="242"/>
      <c r="K547" s="213"/>
    </row>
    <row r="548" spans="1:11" ht="16.5" thickBot="1">
      <c r="A548" s="216"/>
      <c r="B548" s="213"/>
      <c r="C548" s="216"/>
      <c r="D548" s="117" t="s">
        <v>29</v>
      </c>
      <c r="E548" s="13">
        <f>H548+I548+J548</f>
        <v>140</v>
      </c>
      <c r="F548" s="13"/>
      <c r="G548" s="13"/>
      <c r="H548" s="13">
        <v>140</v>
      </c>
      <c r="I548" s="13"/>
      <c r="J548" s="13"/>
      <c r="K548" s="213"/>
    </row>
    <row r="549" spans="1:11" ht="16.5" thickBot="1">
      <c r="A549" s="216"/>
      <c r="B549" s="213"/>
      <c r="C549" s="216"/>
      <c r="D549" s="117" t="s">
        <v>30</v>
      </c>
      <c r="E549" s="13">
        <f>H549+I549+J549</f>
        <v>150</v>
      </c>
      <c r="F549" s="13"/>
      <c r="G549" s="13"/>
      <c r="H549" s="13">
        <v>150</v>
      </c>
      <c r="I549" s="13"/>
      <c r="J549" s="13"/>
      <c r="K549" s="213"/>
    </row>
    <row r="550" spans="1:11" ht="16.5" thickBot="1">
      <c r="A550" s="216"/>
      <c r="B550" s="213"/>
      <c r="C550" s="216"/>
      <c r="D550" s="117" t="s">
        <v>32</v>
      </c>
      <c r="E550" s="13">
        <f>H550+I550+J550</f>
        <v>212</v>
      </c>
      <c r="F550" s="13"/>
      <c r="G550" s="13"/>
      <c r="H550" s="13">
        <f>160+52</f>
        <v>212</v>
      </c>
      <c r="I550" s="13"/>
      <c r="J550" s="13"/>
      <c r="K550" s="213"/>
    </row>
    <row r="551" spans="1:11" ht="16.5" customHeight="1" thickBot="1">
      <c r="A551" s="216"/>
      <c r="B551" s="213"/>
      <c r="C551" s="216"/>
      <c r="D551" s="117" t="s">
        <v>331</v>
      </c>
      <c r="E551" s="13">
        <f>H551+I551+J551</f>
        <v>212</v>
      </c>
      <c r="F551" s="13"/>
      <c r="G551" s="13"/>
      <c r="H551" s="13">
        <f>160+52</f>
        <v>212</v>
      </c>
      <c r="I551" s="13"/>
      <c r="J551" s="13"/>
      <c r="K551" s="213"/>
    </row>
    <row r="552" spans="1:11" ht="16.5" customHeight="1" thickBot="1">
      <c r="A552" s="216"/>
      <c r="B552" s="213"/>
      <c r="C552" s="216"/>
      <c r="D552" s="32" t="s">
        <v>445</v>
      </c>
      <c r="E552" s="27"/>
      <c r="F552" s="27"/>
      <c r="G552" s="27"/>
      <c r="H552" s="27"/>
      <c r="I552" s="27"/>
      <c r="J552" s="27"/>
      <c r="K552" s="214"/>
    </row>
    <row r="553" spans="1:11" ht="15" customHeight="1">
      <c r="A553" s="216"/>
      <c r="B553" s="213"/>
      <c r="C553" s="216"/>
      <c r="D553" s="109" t="s">
        <v>330</v>
      </c>
      <c r="E553" s="257">
        <f>E557</f>
        <v>10.5</v>
      </c>
      <c r="F553" s="319"/>
      <c r="G553" s="319"/>
      <c r="H553" s="257">
        <f>H557</f>
        <v>10.5</v>
      </c>
      <c r="I553" s="319"/>
      <c r="J553" s="319"/>
      <c r="K553" s="212" t="s">
        <v>409</v>
      </c>
    </row>
    <row r="554" spans="1:11" ht="18" customHeight="1" thickBot="1">
      <c r="A554" s="216"/>
      <c r="B554" s="213"/>
      <c r="C554" s="216"/>
      <c r="D554" s="117" t="s">
        <v>26</v>
      </c>
      <c r="E554" s="258"/>
      <c r="F554" s="13"/>
      <c r="G554" s="13"/>
      <c r="H554" s="258"/>
      <c r="I554" s="13"/>
      <c r="J554" s="13"/>
      <c r="K554" s="213"/>
    </row>
    <row r="555" spans="1:11" ht="18" customHeight="1" thickBot="1">
      <c r="A555" s="216"/>
      <c r="B555" s="213"/>
      <c r="C555" s="216"/>
      <c r="D555" s="117" t="s">
        <v>29</v>
      </c>
      <c r="E555" s="35"/>
      <c r="F555" s="35"/>
      <c r="G555" s="35"/>
      <c r="H555" s="35"/>
      <c r="I555" s="35"/>
      <c r="J555" s="35"/>
      <c r="K555" s="213"/>
    </row>
    <row r="556" spans="1:11" ht="15.75" customHeight="1" thickBot="1">
      <c r="A556" s="216"/>
      <c r="B556" s="213"/>
      <c r="C556" s="216"/>
      <c r="D556" s="117" t="s">
        <v>30</v>
      </c>
      <c r="E556" s="18"/>
      <c r="F556" s="27"/>
      <c r="G556" s="27"/>
      <c r="H556" s="27"/>
      <c r="I556" s="27"/>
      <c r="J556" s="27"/>
      <c r="K556" s="213"/>
    </row>
    <row r="557" spans="1:11" ht="18" customHeight="1" thickBot="1">
      <c r="A557" s="216"/>
      <c r="B557" s="213"/>
      <c r="C557" s="216"/>
      <c r="D557" s="117" t="s">
        <v>32</v>
      </c>
      <c r="E557" s="35">
        <f>H557</f>
        <v>10.5</v>
      </c>
      <c r="F557" s="35"/>
      <c r="G557" s="35"/>
      <c r="H557" s="35">
        <v>10.5</v>
      </c>
      <c r="I557" s="35"/>
      <c r="J557" s="35"/>
      <c r="K557" s="213"/>
    </row>
    <row r="558" spans="1:11" ht="15.75" customHeight="1" thickBot="1">
      <c r="A558" s="216"/>
      <c r="B558" s="213"/>
      <c r="C558" s="216"/>
      <c r="D558" s="117" t="s">
        <v>331</v>
      </c>
      <c r="E558" s="18"/>
      <c r="F558" s="27"/>
      <c r="G558" s="27"/>
      <c r="H558" s="27"/>
      <c r="I558" s="27"/>
      <c r="J558" s="27"/>
      <c r="K558" s="213"/>
    </row>
    <row r="559" spans="1:11" ht="15.75" customHeight="1" thickBot="1">
      <c r="A559" s="217"/>
      <c r="B559" s="214"/>
      <c r="C559" s="217"/>
      <c r="D559" s="32" t="s">
        <v>445</v>
      </c>
      <c r="E559" s="27"/>
      <c r="F559" s="27"/>
      <c r="G559" s="27"/>
      <c r="H559" s="27"/>
      <c r="I559" s="27"/>
      <c r="J559" s="27"/>
      <c r="K559" s="106"/>
    </row>
    <row r="560" spans="1:11" ht="15.75" customHeight="1">
      <c r="A560" s="215" t="s">
        <v>141</v>
      </c>
      <c r="B560" s="212" t="s">
        <v>147</v>
      </c>
      <c r="C560" s="215"/>
      <c r="D560" s="109" t="s">
        <v>446</v>
      </c>
      <c r="E560" s="241">
        <f>H560+I560+J560</f>
        <v>289</v>
      </c>
      <c r="F560" s="241"/>
      <c r="G560" s="241"/>
      <c r="H560" s="241">
        <f>SUM(H562:H565)</f>
        <v>289</v>
      </c>
      <c r="I560" s="241"/>
      <c r="J560" s="241"/>
      <c r="K560" s="212" t="s">
        <v>36</v>
      </c>
    </row>
    <row r="561" spans="1:11" ht="16.5" thickBot="1">
      <c r="A561" s="216"/>
      <c r="B561" s="213"/>
      <c r="C561" s="216"/>
      <c r="D561" s="117" t="s">
        <v>26</v>
      </c>
      <c r="E561" s="242"/>
      <c r="F561" s="242"/>
      <c r="G561" s="242"/>
      <c r="H561" s="242"/>
      <c r="I561" s="242"/>
      <c r="J561" s="242"/>
      <c r="K561" s="213"/>
    </row>
    <row r="562" spans="1:11" ht="16.5" thickBot="1">
      <c r="A562" s="216"/>
      <c r="B562" s="213"/>
      <c r="C562" s="216"/>
      <c r="D562" s="117" t="s">
        <v>29</v>
      </c>
      <c r="E562" s="13">
        <f>H562+I562+J562</f>
        <v>87</v>
      </c>
      <c r="F562" s="13"/>
      <c r="G562" s="13"/>
      <c r="H562" s="13">
        <v>87</v>
      </c>
      <c r="I562" s="13"/>
      <c r="J562" s="13"/>
      <c r="K562" s="213"/>
    </row>
    <row r="563" spans="1:11" ht="16.5" thickBot="1">
      <c r="A563" s="216"/>
      <c r="B563" s="213"/>
      <c r="C563" s="216"/>
      <c r="D563" s="117" t="s">
        <v>30</v>
      </c>
      <c r="E563" s="13">
        <f>H563+I563+J563</f>
        <v>62</v>
      </c>
      <c r="F563" s="13"/>
      <c r="G563" s="13"/>
      <c r="H563" s="13">
        <v>62</v>
      </c>
      <c r="I563" s="13"/>
      <c r="J563" s="13"/>
      <c r="K563" s="213"/>
    </row>
    <row r="564" spans="1:11" ht="16.5" thickBot="1">
      <c r="A564" s="216"/>
      <c r="B564" s="213"/>
      <c r="C564" s="216"/>
      <c r="D564" s="117" t="s">
        <v>32</v>
      </c>
      <c r="E564" s="13">
        <f>H564+I564+J564</f>
        <v>70</v>
      </c>
      <c r="F564" s="13"/>
      <c r="G564" s="13"/>
      <c r="H564" s="13">
        <v>70</v>
      </c>
      <c r="I564" s="13"/>
      <c r="J564" s="13"/>
      <c r="K564" s="213"/>
    </row>
    <row r="565" spans="1:11" ht="16.5" thickBot="1">
      <c r="A565" s="216"/>
      <c r="B565" s="213"/>
      <c r="C565" s="216"/>
      <c r="D565" s="117" t="s">
        <v>331</v>
      </c>
      <c r="E565" s="13">
        <f>H565+I565+J565</f>
        <v>70</v>
      </c>
      <c r="F565" s="13"/>
      <c r="G565" s="13"/>
      <c r="H565" s="13">
        <v>70</v>
      </c>
      <c r="I565" s="13"/>
      <c r="J565" s="13"/>
      <c r="K565" s="213"/>
    </row>
    <row r="566" spans="1:11" ht="16.5" thickBot="1">
      <c r="A566" s="217"/>
      <c r="B566" s="214"/>
      <c r="C566" s="217"/>
      <c r="D566" s="32" t="s">
        <v>445</v>
      </c>
      <c r="E566" s="27"/>
      <c r="F566" s="27"/>
      <c r="G566" s="27"/>
      <c r="H566" s="27"/>
      <c r="I566" s="27"/>
      <c r="J566" s="27"/>
      <c r="K566" s="214"/>
    </row>
    <row r="567" spans="1:11" ht="15.75" customHeight="1">
      <c r="A567" s="215" t="s">
        <v>142</v>
      </c>
      <c r="B567" s="212" t="s">
        <v>148</v>
      </c>
      <c r="C567" s="215"/>
      <c r="D567" s="109" t="s">
        <v>446</v>
      </c>
      <c r="E567" s="241">
        <f>H567+I567+J567</f>
        <v>1554</v>
      </c>
      <c r="F567" s="241"/>
      <c r="G567" s="241"/>
      <c r="H567" s="241">
        <f>H569+H570+H572+H571</f>
        <v>1452.5</v>
      </c>
      <c r="I567" s="241"/>
      <c r="J567" s="241">
        <f>J569+J570+J572+J571</f>
        <v>101.5</v>
      </c>
      <c r="K567" s="212" t="s">
        <v>36</v>
      </c>
    </row>
    <row r="568" spans="1:11" ht="16.5" thickBot="1">
      <c r="A568" s="216"/>
      <c r="B568" s="213"/>
      <c r="C568" s="216"/>
      <c r="D568" s="117" t="s">
        <v>26</v>
      </c>
      <c r="E568" s="242"/>
      <c r="F568" s="242"/>
      <c r="G568" s="242"/>
      <c r="H568" s="242"/>
      <c r="I568" s="242"/>
      <c r="J568" s="242"/>
      <c r="K568" s="213"/>
    </row>
    <row r="569" spans="1:11" ht="16.5" thickBot="1">
      <c r="A569" s="216"/>
      <c r="B569" s="213"/>
      <c r="C569" s="216"/>
      <c r="D569" s="117" t="s">
        <v>29</v>
      </c>
      <c r="E569" s="13">
        <f>H569+I569+J569</f>
        <v>308.2</v>
      </c>
      <c r="F569" s="13"/>
      <c r="G569" s="13"/>
      <c r="H569" s="13">
        <v>288.7</v>
      </c>
      <c r="I569" s="13"/>
      <c r="J569" s="13">
        <v>19.5</v>
      </c>
      <c r="K569" s="213"/>
    </row>
    <row r="570" spans="1:11" ht="16.5" thickBot="1">
      <c r="A570" s="216"/>
      <c r="B570" s="213"/>
      <c r="C570" s="216"/>
      <c r="D570" s="117" t="s">
        <v>30</v>
      </c>
      <c r="E570" s="13">
        <f>H570+I570+J570</f>
        <v>327</v>
      </c>
      <c r="F570" s="13"/>
      <c r="G570" s="13"/>
      <c r="H570" s="13">
        <v>300</v>
      </c>
      <c r="I570" s="13"/>
      <c r="J570" s="13">
        <v>27</v>
      </c>
      <c r="K570" s="213"/>
    </row>
    <row r="571" spans="1:11" ht="16.5" thickBot="1">
      <c r="A571" s="216"/>
      <c r="B571" s="213"/>
      <c r="C571" s="216"/>
      <c r="D571" s="117" t="s">
        <v>32</v>
      </c>
      <c r="E571" s="13">
        <f>H571+I571+J571</f>
        <v>568.79999999999995</v>
      </c>
      <c r="F571" s="13"/>
      <c r="G571" s="13"/>
      <c r="H571" s="13">
        <f>322.5+218.8</f>
        <v>541.29999999999995</v>
      </c>
      <c r="I571" s="13"/>
      <c r="J571" s="13">
        <v>27.5</v>
      </c>
      <c r="K571" s="213"/>
    </row>
    <row r="572" spans="1:11" ht="16.5" thickBot="1">
      <c r="A572" s="216"/>
      <c r="B572" s="213"/>
      <c r="C572" s="216"/>
      <c r="D572" s="117" t="s">
        <v>331</v>
      </c>
      <c r="E572" s="13">
        <f>H572+I572+J572</f>
        <v>350</v>
      </c>
      <c r="F572" s="13"/>
      <c r="G572" s="13"/>
      <c r="H572" s="13">
        <v>322.5</v>
      </c>
      <c r="I572" s="13"/>
      <c r="J572" s="13">
        <v>27.5</v>
      </c>
      <c r="K572" s="213"/>
    </row>
    <row r="573" spans="1:11" ht="16.5" thickBot="1">
      <c r="A573" s="216"/>
      <c r="B573" s="213"/>
      <c r="C573" s="216"/>
      <c r="D573" s="32" t="s">
        <v>445</v>
      </c>
      <c r="E573" s="27"/>
      <c r="F573" s="27"/>
      <c r="G573" s="27"/>
      <c r="H573" s="27"/>
      <c r="I573" s="27"/>
      <c r="J573" s="27"/>
      <c r="K573" s="214"/>
    </row>
    <row r="574" spans="1:11" ht="15.75">
      <c r="A574" s="216"/>
      <c r="B574" s="213"/>
      <c r="C574" s="216"/>
      <c r="D574" s="109" t="s">
        <v>446</v>
      </c>
      <c r="E574" s="257">
        <f>E578+E579</f>
        <v>194</v>
      </c>
      <c r="F574" s="257"/>
      <c r="G574" s="257"/>
      <c r="H574" s="257">
        <f>H578+H579</f>
        <v>194</v>
      </c>
      <c r="I574" s="259"/>
      <c r="J574" s="259"/>
      <c r="K574" s="212" t="s">
        <v>409</v>
      </c>
    </row>
    <row r="575" spans="1:11" ht="16.5" thickBot="1">
      <c r="A575" s="216"/>
      <c r="B575" s="213"/>
      <c r="C575" s="216"/>
      <c r="D575" s="117" t="s">
        <v>26</v>
      </c>
      <c r="E575" s="258"/>
      <c r="F575" s="258"/>
      <c r="G575" s="258"/>
      <c r="H575" s="258"/>
      <c r="I575" s="260"/>
      <c r="J575" s="260"/>
      <c r="K575" s="213"/>
    </row>
    <row r="576" spans="1:11" ht="16.5" thickBot="1">
      <c r="A576" s="216"/>
      <c r="B576" s="213"/>
      <c r="C576" s="216"/>
      <c r="D576" s="117" t="s">
        <v>29</v>
      </c>
      <c r="E576" s="27"/>
      <c r="F576" s="27"/>
      <c r="G576" s="27"/>
      <c r="H576" s="27"/>
      <c r="I576" s="27"/>
      <c r="J576" s="27"/>
      <c r="K576" s="213"/>
    </row>
    <row r="577" spans="1:11 10860:10860" ht="16.5" thickBot="1">
      <c r="A577" s="216"/>
      <c r="B577" s="213"/>
      <c r="C577" s="216"/>
      <c r="D577" s="117" t="s">
        <v>30</v>
      </c>
      <c r="E577" s="35"/>
      <c r="F577" s="35"/>
      <c r="G577" s="35"/>
      <c r="H577" s="35"/>
      <c r="I577" s="35"/>
      <c r="J577" s="35"/>
      <c r="K577" s="213"/>
    </row>
    <row r="578" spans="1:11 10860:10860" ht="16.5" thickBot="1">
      <c r="A578" s="216"/>
      <c r="B578" s="213"/>
      <c r="C578" s="216"/>
      <c r="D578" s="117" t="s">
        <v>32</v>
      </c>
      <c r="E578" s="27">
        <f>H578</f>
        <v>102</v>
      </c>
      <c r="F578" s="27"/>
      <c r="G578" s="27"/>
      <c r="H578" s="27">
        <v>102</v>
      </c>
      <c r="I578" s="27"/>
      <c r="J578" s="27"/>
      <c r="K578" s="213"/>
    </row>
    <row r="579" spans="1:11 10860:10860" ht="16.5" thickBot="1">
      <c r="A579" s="216"/>
      <c r="B579" s="213"/>
      <c r="C579" s="216"/>
      <c r="D579" s="117" t="s">
        <v>331</v>
      </c>
      <c r="E579" s="35">
        <f>H579</f>
        <v>92</v>
      </c>
      <c r="F579" s="35"/>
      <c r="G579" s="35"/>
      <c r="H579" s="35">
        <v>92</v>
      </c>
      <c r="I579" s="35"/>
      <c r="J579" s="35"/>
      <c r="K579" s="213"/>
    </row>
    <row r="580" spans="1:11 10860:10860" ht="16.5" thickBot="1">
      <c r="A580" s="217"/>
      <c r="B580" s="214"/>
      <c r="C580" s="217"/>
      <c r="D580" s="32" t="s">
        <v>445</v>
      </c>
      <c r="E580" s="27"/>
      <c r="F580" s="27"/>
      <c r="G580" s="27"/>
      <c r="H580" s="27"/>
      <c r="I580" s="27"/>
      <c r="J580" s="27"/>
      <c r="K580" s="106"/>
    </row>
    <row r="581" spans="1:11 10860:10860" ht="15.75" customHeight="1">
      <c r="A581" s="215" t="s">
        <v>143</v>
      </c>
      <c r="B581" s="212" t="s">
        <v>149</v>
      </c>
      <c r="C581" s="215"/>
      <c r="D581" s="109" t="s">
        <v>446</v>
      </c>
      <c r="E581" s="241">
        <f>H581+I581+J581</f>
        <v>1538.7</v>
      </c>
      <c r="F581" s="241"/>
      <c r="G581" s="241"/>
      <c r="H581" s="241">
        <f>SUM(H583:H586)</f>
        <v>1538.7</v>
      </c>
      <c r="I581" s="241"/>
      <c r="J581" s="241"/>
      <c r="K581" s="212" t="s">
        <v>36</v>
      </c>
      <c r="PAR581" s="20" t="s">
        <v>359</v>
      </c>
    </row>
    <row r="582" spans="1:11 10860:10860" ht="16.5" thickBot="1">
      <c r="A582" s="216"/>
      <c r="B582" s="213"/>
      <c r="C582" s="216"/>
      <c r="D582" s="117" t="s">
        <v>26</v>
      </c>
      <c r="E582" s="242"/>
      <c r="F582" s="242"/>
      <c r="G582" s="242"/>
      <c r="H582" s="242"/>
      <c r="I582" s="242"/>
      <c r="J582" s="242"/>
      <c r="K582" s="213"/>
    </row>
    <row r="583" spans="1:11 10860:10860" ht="16.5" thickBot="1">
      <c r="A583" s="216"/>
      <c r="B583" s="213"/>
      <c r="C583" s="216"/>
      <c r="D583" s="117" t="s">
        <v>29</v>
      </c>
      <c r="E583" s="13">
        <f>H583+I583+J583</f>
        <v>0</v>
      </c>
      <c r="F583" s="13"/>
      <c r="G583" s="13"/>
      <c r="H583" s="13">
        <v>0</v>
      </c>
      <c r="I583" s="13"/>
      <c r="J583" s="13"/>
      <c r="K583" s="213"/>
    </row>
    <row r="584" spans="1:11 10860:10860" ht="16.5" thickBot="1">
      <c r="A584" s="216"/>
      <c r="B584" s="213"/>
      <c r="C584" s="216"/>
      <c r="D584" s="117" t="s">
        <v>30</v>
      </c>
      <c r="E584" s="13">
        <f>H584+I584+J584</f>
        <v>570</v>
      </c>
      <c r="F584" s="13"/>
      <c r="G584" s="13"/>
      <c r="H584" s="13">
        <v>570</v>
      </c>
      <c r="I584" s="13"/>
      <c r="J584" s="13"/>
      <c r="K584" s="213"/>
    </row>
    <row r="585" spans="1:11 10860:10860" ht="16.5" thickBot="1">
      <c r="A585" s="216"/>
      <c r="B585" s="213"/>
      <c r="C585" s="216"/>
      <c r="D585" s="117" t="s">
        <v>32</v>
      </c>
      <c r="E585" s="13">
        <f>H585+I585+J585</f>
        <v>718.7</v>
      </c>
      <c r="F585" s="13"/>
      <c r="G585" s="13"/>
      <c r="H585" s="13">
        <f>250+147+184+137.7</f>
        <v>718.7</v>
      </c>
      <c r="I585" s="13"/>
      <c r="J585" s="13"/>
      <c r="K585" s="213"/>
    </row>
    <row r="586" spans="1:11 10860:10860" ht="16.5" thickBot="1">
      <c r="A586" s="216"/>
      <c r="B586" s="213"/>
      <c r="C586" s="216"/>
      <c r="D586" s="117" t="s">
        <v>331</v>
      </c>
      <c r="E586" s="13">
        <f>H586+I586+J586</f>
        <v>250</v>
      </c>
      <c r="F586" s="13"/>
      <c r="G586" s="13"/>
      <c r="H586" s="13">
        <v>250</v>
      </c>
      <c r="I586" s="13"/>
      <c r="J586" s="13"/>
      <c r="K586" s="213"/>
    </row>
    <row r="587" spans="1:11 10860:10860" ht="16.5" thickBot="1">
      <c r="A587" s="216"/>
      <c r="B587" s="213"/>
      <c r="C587" s="216"/>
      <c r="D587" s="32" t="s">
        <v>445</v>
      </c>
      <c r="E587" s="27"/>
      <c r="F587" s="27"/>
      <c r="G587" s="27"/>
      <c r="H587" s="27"/>
      <c r="I587" s="27"/>
      <c r="J587" s="27"/>
      <c r="K587" s="214"/>
    </row>
    <row r="588" spans="1:11 10860:10860" ht="16.5" customHeight="1">
      <c r="A588" s="216"/>
      <c r="B588" s="213"/>
      <c r="C588" s="216"/>
      <c r="D588" s="109" t="s">
        <v>446</v>
      </c>
      <c r="E588" s="257">
        <f>E592+E593</f>
        <v>443.38200000000001</v>
      </c>
      <c r="F588" s="257"/>
      <c r="G588" s="257"/>
      <c r="H588" s="257">
        <f t="shared" ref="H588" si="41">H592+H593</f>
        <v>443.38200000000001</v>
      </c>
      <c r="I588" s="215"/>
      <c r="J588" s="215"/>
      <c r="K588" s="212" t="s">
        <v>409</v>
      </c>
    </row>
    <row r="589" spans="1:11 10860:10860" ht="15.75" customHeight="1" thickBot="1">
      <c r="A589" s="216"/>
      <c r="B589" s="213"/>
      <c r="C589" s="216"/>
      <c r="D589" s="117" t="s">
        <v>26</v>
      </c>
      <c r="E589" s="286"/>
      <c r="F589" s="286"/>
      <c r="G589" s="286"/>
      <c r="H589" s="286"/>
      <c r="I589" s="217"/>
      <c r="J589" s="217"/>
      <c r="K589" s="213"/>
    </row>
    <row r="590" spans="1:11 10860:10860" ht="16.5" thickBot="1">
      <c r="A590" s="216"/>
      <c r="B590" s="213"/>
      <c r="C590" s="216"/>
      <c r="D590" s="117" t="s">
        <v>29</v>
      </c>
      <c r="E590" s="13"/>
      <c r="F590" s="13"/>
      <c r="G590" s="13"/>
      <c r="H590" s="13"/>
      <c r="I590" s="13"/>
      <c r="J590" s="13"/>
      <c r="K590" s="213"/>
    </row>
    <row r="591" spans="1:11 10860:10860" ht="16.5" thickBot="1">
      <c r="A591" s="216"/>
      <c r="B591" s="213"/>
      <c r="C591" s="216"/>
      <c r="D591" s="117" t="s">
        <v>30</v>
      </c>
      <c r="E591" s="13"/>
      <c r="F591" s="13"/>
      <c r="G591" s="13"/>
      <c r="H591" s="13"/>
      <c r="I591" s="13"/>
      <c r="J591" s="13"/>
      <c r="K591" s="213"/>
    </row>
    <row r="592" spans="1:11 10860:10860" ht="16.5" thickBot="1">
      <c r="A592" s="216"/>
      <c r="B592" s="213"/>
      <c r="C592" s="216"/>
      <c r="D592" s="117" t="s">
        <v>32</v>
      </c>
      <c r="E592" s="13">
        <f>H592</f>
        <v>203.191</v>
      </c>
      <c r="F592" s="13"/>
      <c r="G592" s="13"/>
      <c r="H592" s="13">
        <f>163.391+22+1 +16.8</f>
        <v>203.191</v>
      </c>
      <c r="I592" s="13"/>
      <c r="J592" s="13"/>
      <c r="K592" s="213"/>
    </row>
    <row r="593" spans="1:11" ht="16.5" thickBot="1">
      <c r="A593" s="216"/>
      <c r="B593" s="213"/>
      <c r="C593" s="216"/>
      <c r="D593" s="117" t="s">
        <v>331</v>
      </c>
      <c r="E593" s="13">
        <f>H593</f>
        <v>240.191</v>
      </c>
      <c r="F593" s="13"/>
      <c r="G593" s="13"/>
      <c r="H593" s="13">
        <f>163.391+48+28.8</f>
        <v>240.191</v>
      </c>
      <c r="I593" s="13"/>
      <c r="J593" s="13"/>
      <c r="K593" s="213"/>
    </row>
    <row r="594" spans="1:11" ht="16.5" thickBot="1">
      <c r="A594" s="217"/>
      <c r="B594" s="214"/>
      <c r="C594" s="217"/>
      <c r="D594" s="32" t="s">
        <v>445</v>
      </c>
      <c r="E594" s="27"/>
      <c r="F594" s="27"/>
      <c r="G594" s="27"/>
      <c r="H594" s="27"/>
      <c r="I594" s="27"/>
      <c r="J594" s="27"/>
      <c r="K594" s="214"/>
    </row>
    <row r="595" spans="1:11" ht="32.25" customHeight="1" thickBot="1">
      <c r="A595" s="301" t="s">
        <v>327</v>
      </c>
      <c r="B595" s="245" t="s">
        <v>328</v>
      </c>
      <c r="C595" s="245"/>
      <c r="D595" s="32" t="s">
        <v>448</v>
      </c>
      <c r="E595" s="18">
        <f>E596+E599</f>
        <v>12000</v>
      </c>
      <c r="F595" s="18"/>
      <c r="G595" s="18">
        <f>G596+G599</f>
        <v>11400</v>
      </c>
      <c r="H595" s="18">
        <f>H596+H599</f>
        <v>600</v>
      </c>
      <c r="I595" s="18"/>
      <c r="J595" s="18"/>
      <c r="K595" s="245" t="s">
        <v>36</v>
      </c>
    </row>
    <row r="596" spans="1:11" ht="16.5" thickBot="1">
      <c r="A596" s="302"/>
      <c r="B596" s="303"/>
      <c r="C596" s="262"/>
      <c r="D596" s="117" t="s">
        <v>29</v>
      </c>
      <c r="E596" s="18">
        <v>5000</v>
      </c>
      <c r="F596" s="18"/>
      <c r="G596" s="100">
        <v>4750</v>
      </c>
      <c r="H596" s="100">
        <v>250</v>
      </c>
      <c r="I596" s="100"/>
      <c r="J596" s="100"/>
      <c r="K596" s="246"/>
    </row>
    <row r="597" spans="1:11" ht="16.5" thickBot="1">
      <c r="A597" s="302"/>
      <c r="B597" s="303"/>
      <c r="C597" s="262"/>
      <c r="D597" s="117" t="s">
        <v>30</v>
      </c>
      <c r="E597" s="18"/>
      <c r="F597" s="18"/>
      <c r="G597" s="100"/>
      <c r="H597" s="100"/>
      <c r="I597" s="100"/>
      <c r="J597" s="100"/>
      <c r="K597" s="246"/>
    </row>
    <row r="598" spans="1:11" ht="16.5" thickBot="1">
      <c r="A598" s="302"/>
      <c r="B598" s="303"/>
      <c r="C598" s="262"/>
      <c r="D598" s="117" t="s">
        <v>32</v>
      </c>
      <c r="E598" s="18"/>
      <c r="F598" s="18"/>
      <c r="G598" s="100"/>
      <c r="H598" s="100"/>
      <c r="I598" s="100"/>
      <c r="J598" s="100"/>
      <c r="K598" s="246"/>
    </row>
    <row r="599" spans="1:11" ht="16.5" thickBot="1">
      <c r="A599" s="302"/>
      <c r="B599" s="303"/>
      <c r="C599" s="262"/>
      <c r="D599" s="110" t="s">
        <v>331</v>
      </c>
      <c r="E599" s="99">
        <f>G599+H599</f>
        <v>7000</v>
      </c>
      <c r="F599" s="99"/>
      <c r="G599" s="111">
        <v>6650</v>
      </c>
      <c r="H599" s="111">
        <v>350</v>
      </c>
      <c r="I599" s="111"/>
      <c r="J599" s="111"/>
      <c r="K599" s="246"/>
    </row>
    <row r="600" spans="1:11" ht="16.5" thickBot="1">
      <c r="A600" s="113"/>
      <c r="B600" s="114"/>
      <c r="C600" s="98"/>
      <c r="D600" s="32" t="s">
        <v>445</v>
      </c>
      <c r="E600" s="27"/>
      <c r="F600" s="27"/>
      <c r="G600" s="27"/>
      <c r="H600" s="27"/>
      <c r="I600" s="27"/>
      <c r="J600" s="27"/>
      <c r="K600" s="103"/>
    </row>
    <row r="601" spans="1:11" ht="15" customHeight="1">
      <c r="A601" s="238" t="s">
        <v>347</v>
      </c>
      <c r="B601" s="212" t="s">
        <v>349</v>
      </c>
      <c r="C601" s="232"/>
      <c r="D601" s="212" t="s">
        <v>448</v>
      </c>
      <c r="E601" s="257">
        <f>E604+E605</f>
        <v>128.9</v>
      </c>
      <c r="F601" s="259"/>
      <c r="G601" s="259"/>
      <c r="H601" s="257">
        <f>H604+H605</f>
        <v>128.9</v>
      </c>
      <c r="I601" s="259"/>
      <c r="J601" s="259"/>
      <c r="K601" s="212" t="s">
        <v>36</v>
      </c>
    </row>
    <row r="602" spans="1:11" ht="15.75" customHeight="1" thickBot="1">
      <c r="A602" s="239"/>
      <c r="B602" s="213"/>
      <c r="C602" s="233"/>
      <c r="D602" s="214"/>
      <c r="E602" s="258"/>
      <c r="F602" s="260"/>
      <c r="G602" s="260"/>
      <c r="H602" s="258"/>
      <c r="I602" s="260"/>
      <c r="J602" s="260"/>
      <c r="K602" s="213"/>
    </row>
    <row r="603" spans="1:11" ht="16.5" thickBot="1">
      <c r="A603" s="239"/>
      <c r="B603" s="213"/>
      <c r="C603" s="233"/>
      <c r="D603" s="117" t="s">
        <v>29</v>
      </c>
      <c r="E603" s="99"/>
      <c r="F603" s="99"/>
      <c r="G603" s="18"/>
      <c r="H603" s="18"/>
      <c r="I603" s="18"/>
      <c r="J603" s="18"/>
      <c r="K603" s="213"/>
    </row>
    <row r="604" spans="1:11" ht="16.5" thickBot="1">
      <c r="A604" s="239"/>
      <c r="B604" s="213"/>
      <c r="C604" s="233"/>
      <c r="D604" s="117" t="s">
        <v>30</v>
      </c>
      <c r="E604" s="99">
        <f>H604</f>
        <v>43</v>
      </c>
      <c r="F604" s="99"/>
      <c r="G604" s="18"/>
      <c r="H604" s="18">
        <v>43</v>
      </c>
      <c r="I604" s="18"/>
      <c r="J604" s="18"/>
      <c r="K604" s="213"/>
    </row>
    <row r="605" spans="1:11" ht="16.5" thickBot="1">
      <c r="A605" s="239"/>
      <c r="B605" s="213"/>
      <c r="C605" s="233"/>
      <c r="D605" s="117" t="s">
        <v>32</v>
      </c>
      <c r="E605" s="99">
        <f>H605</f>
        <v>85.9</v>
      </c>
      <c r="F605" s="99"/>
      <c r="G605" s="18"/>
      <c r="H605" s="18">
        <f>72+13.9</f>
        <v>85.9</v>
      </c>
      <c r="I605" s="18"/>
      <c r="J605" s="18"/>
      <c r="K605" s="213"/>
    </row>
    <row r="606" spans="1:11" ht="16.5" thickBot="1">
      <c r="A606" s="239"/>
      <c r="B606" s="213"/>
      <c r="C606" s="233"/>
      <c r="D606" s="110" t="s">
        <v>331</v>
      </c>
      <c r="E606" s="18"/>
      <c r="F606" s="18"/>
      <c r="G606" s="100"/>
      <c r="H606" s="100"/>
      <c r="I606" s="100"/>
      <c r="J606" s="100"/>
      <c r="K606" s="213"/>
    </row>
    <row r="607" spans="1:11" ht="16.5" thickBot="1">
      <c r="A607" s="240"/>
      <c r="B607" s="214"/>
      <c r="C607" s="234"/>
      <c r="D607" s="32" t="s">
        <v>445</v>
      </c>
      <c r="E607" s="27"/>
      <c r="F607" s="27"/>
      <c r="G607" s="27"/>
      <c r="H607" s="27"/>
      <c r="I607" s="27"/>
      <c r="J607" s="27"/>
      <c r="K607" s="214"/>
    </row>
    <row r="608" spans="1:11" ht="31.5" customHeight="1" thickBot="1">
      <c r="A608" s="238" t="s">
        <v>348</v>
      </c>
      <c r="B608" s="212" t="s">
        <v>344</v>
      </c>
      <c r="C608" s="232"/>
      <c r="D608" s="212" t="s">
        <v>448</v>
      </c>
      <c r="E608" s="257">
        <f>E611+E612+E613</f>
        <v>116</v>
      </c>
      <c r="F608" s="257"/>
      <c r="G608" s="257"/>
      <c r="H608" s="257">
        <f>H611+H612+H613</f>
        <v>116</v>
      </c>
      <c r="I608" s="259"/>
      <c r="J608" s="259"/>
      <c r="K608" s="212" t="s">
        <v>36</v>
      </c>
    </row>
    <row r="609" spans="1:11" ht="15.75" hidden="1" customHeight="1" thickBot="1">
      <c r="A609" s="239"/>
      <c r="B609" s="213"/>
      <c r="C609" s="233"/>
      <c r="D609" s="214"/>
      <c r="E609" s="258"/>
      <c r="F609" s="258"/>
      <c r="G609" s="258"/>
      <c r="H609" s="258"/>
      <c r="I609" s="260"/>
      <c r="J609" s="260"/>
      <c r="K609" s="213"/>
    </row>
    <row r="610" spans="1:11" ht="16.5" thickBot="1">
      <c r="A610" s="239"/>
      <c r="B610" s="213"/>
      <c r="C610" s="233"/>
      <c r="D610" s="32" t="s">
        <v>29</v>
      </c>
      <c r="E610" s="99"/>
      <c r="F610" s="99"/>
      <c r="G610" s="18"/>
      <c r="H610" s="18"/>
      <c r="I610" s="18"/>
      <c r="J610" s="18"/>
      <c r="K610" s="213"/>
    </row>
    <row r="611" spans="1:11" ht="16.5" thickBot="1">
      <c r="A611" s="239"/>
      <c r="B611" s="213"/>
      <c r="C611" s="233"/>
      <c r="D611" s="117" t="s">
        <v>30</v>
      </c>
      <c r="E611" s="99">
        <f>H611</f>
        <v>20</v>
      </c>
      <c r="F611" s="99"/>
      <c r="G611" s="111"/>
      <c r="H611" s="111">
        <v>20</v>
      </c>
      <c r="I611" s="111"/>
      <c r="J611" s="111"/>
      <c r="K611" s="213"/>
    </row>
    <row r="612" spans="1:11" ht="16.5" thickBot="1">
      <c r="A612" s="239"/>
      <c r="B612" s="213"/>
      <c r="C612" s="233"/>
      <c r="D612" s="117" t="s">
        <v>32</v>
      </c>
      <c r="E612" s="99">
        <f t="shared" ref="E612:E613" si="42">H612</f>
        <v>48</v>
      </c>
      <c r="F612" s="18"/>
      <c r="G612" s="18"/>
      <c r="H612" s="18">
        <v>48</v>
      </c>
      <c r="I612" s="18"/>
      <c r="J612" s="18"/>
      <c r="K612" s="213"/>
    </row>
    <row r="613" spans="1:11" ht="16.5" thickBot="1">
      <c r="A613" s="239"/>
      <c r="B613" s="213"/>
      <c r="C613" s="233"/>
      <c r="D613" s="110" t="s">
        <v>331</v>
      </c>
      <c r="E613" s="99">
        <f t="shared" si="42"/>
        <v>48</v>
      </c>
      <c r="F613" s="18"/>
      <c r="G613" s="100"/>
      <c r="H613" s="100">
        <v>48</v>
      </c>
      <c r="I613" s="100"/>
      <c r="J613" s="100"/>
      <c r="K613" s="213"/>
    </row>
    <row r="614" spans="1:11" ht="16.5" thickBot="1">
      <c r="A614" s="239"/>
      <c r="B614" s="213"/>
      <c r="C614" s="233"/>
      <c r="D614" s="32" t="s">
        <v>445</v>
      </c>
      <c r="E614" s="27"/>
      <c r="F614" s="27"/>
      <c r="G614" s="27"/>
      <c r="H614" s="27"/>
      <c r="I614" s="27"/>
      <c r="J614" s="27"/>
      <c r="K614" s="214"/>
    </row>
    <row r="615" spans="1:11" ht="15" customHeight="1">
      <c r="A615" s="239"/>
      <c r="B615" s="213"/>
      <c r="C615" s="233"/>
      <c r="D615" s="212" t="s">
        <v>448</v>
      </c>
      <c r="E615" s="257">
        <f>E619+E620</f>
        <v>35.299999999999997</v>
      </c>
      <c r="F615" s="257"/>
      <c r="G615" s="257"/>
      <c r="H615" s="257">
        <f t="shared" ref="H615" si="43">H619+H620</f>
        <v>35.299999999999997</v>
      </c>
      <c r="I615" s="259"/>
      <c r="J615" s="259"/>
      <c r="K615" s="212" t="s">
        <v>409</v>
      </c>
    </row>
    <row r="616" spans="1:11" ht="15.75" customHeight="1" thickBot="1">
      <c r="A616" s="239"/>
      <c r="B616" s="213"/>
      <c r="C616" s="233"/>
      <c r="D616" s="214"/>
      <c r="E616" s="258"/>
      <c r="F616" s="258"/>
      <c r="G616" s="258"/>
      <c r="H616" s="258"/>
      <c r="I616" s="260"/>
      <c r="J616" s="260"/>
      <c r="K616" s="213"/>
    </row>
    <row r="617" spans="1:11" ht="16.5" thickBot="1">
      <c r="A617" s="239"/>
      <c r="B617" s="213"/>
      <c r="C617" s="233"/>
      <c r="D617" s="117" t="s">
        <v>29</v>
      </c>
      <c r="E617" s="99"/>
      <c r="F617" s="99"/>
      <c r="G617" s="18"/>
      <c r="H617" s="18"/>
      <c r="I617" s="18"/>
      <c r="J617" s="18"/>
      <c r="K617" s="213"/>
    </row>
    <row r="618" spans="1:11" ht="16.5" thickBot="1">
      <c r="A618" s="239"/>
      <c r="B618" s="213"/>
      <c r="C618" s="233"/>
      <c r="D618" s="117" t="s">
        <v>30</v>
      </c>
      <c r="E618" s="99"/>
      <c r="F618" s="99"/>
      <c r="G618" s="111"/>
      <c r="H618" s="111"/>
      <c r="I618" s="111"/>
      <c r="J618" s="111"/>
      <c r="K618" s="213"/>
    </row>
    <row r="619" spans="1:11" ht="16.5" thickBot="1">
      <c r="A619" s="239"/>
      <c r="B619" s="213"/>
      <c r="C619" s="233"/>
      <c r="D619" s="117" t="s">
        <v>32</v>
      </c>
      <c r="E619" s="99">
        <f>H619</f>
        <v>17.3</v>
      </c>
      <c r="F619" s="18"/>
      <c r="G619" s="18"/>
      <c r="H619" s="18">
        <v>17.3</v>
      </c>
      <c r="I619" s="18"/>
      <c r="J619" s="18"/>
      <c r="K619" s="213"/>
    </row>
    <row r="620" spans="1:11" ht="16.5" thickBot="1">
      <c r="A620" s="239"/>
      <c r="B620" s="213"/>
      <c r="C620" s="233"/>
      <c r="D620" s="110" t="s">
        <v>331</v>
      </c>
      <c r="E620" s="99">
        <f>H620</f>
        <v>18</v>
      </c>
      <c r="F620" s="18"/>
      <c r="G620" s="100"/>
      <c r="H620" s="100">
        <v>18</v>
      </c>
      <c r="I620" s="100"/>
      <c r="J620" s="100"/>
      <c r="K620" s="213"/>
    </row>
    <row r="621" spans="1:11" ht="16.5" thickBot="1">
      <c r="A621" s="240"/>
      <c r="B621" s="214"/>
      <c r="C621" s="234"/>
      <c r="D621" s="32" t="s">
        <v>445</v>
      </c>
      <c r="E621" s="27"/>
      <c r="F621" s="27"/>
      <c r="G621" s="27"/>
      <c r="H621" s="27"/>
      <c r="I621" s="27"/>
      <c r="J621" s="27"/>
      <c r="K621" s="214"/>
    </row>
    <row r="622" spans="1:11" ht="15" customHeight="1">
      <c r="A622" s="238" t="s">
        <v>442</v>
      </c>
      <c r="B622" s="212" t="s">
        <v>443</v>
      </c>
      <c r="C622" s="232"/>
      <c r="D622" s="320" t="s">
        <v>448</v>
      </c>
      <c r="E622" s="257">
        <f>E628</f>
        <v>754.40000000000009</v>
      </c>
      <c r="F622" s="287"/>
      <c r="G622" s="257">
        <f>G628</f>
        <v>716.7</v>
      </c>
      <c r="H622" s="257">
        <f>H628</f>
        <v>37.700000000000003</v>
      </c>
      <c r="I622" s="215"/>
      <c r="J622" s="215"/>
      <c r="K622" s="212" t="s">
        <v>36</v>
      </c>
    </row>
    <row r="623" spans="1:11" ht="15.75" customHeight="1" thickBot="1">
      <c r="A623" s="239"/>
      <c r="B623" s="213"/>
      <c r="C623" s="233"/>
      <c r="D623" s="321"/>
      <c r="E623" s="286"/>
      <c r="F623" s="286"/>
      <c r="G623" s="286"/>
      <c r="H623" s="286"/>
      <c r="I623" s="217"/>
      <c r="J623" s="217"/>
      <c r="K623" s="213"/>
    </row>
    <row r="624" spans="1:11" ht="16.5" thickBot="1">
      <c r="A624" s="239"/>
      <c r="B624" s="213"/>
      <c r="C624" s="233"/>
      <c r="D624" s="117" t="s">
        <v>29</v>
      </c>
      <c r="E624" s="99"/>
      <c r="F624" s="18"/>
      <c r="G624" s="100"/>
      <c r="H624" s="100"/>
      <c r="I624" s="100"/>
      <c r="J624" s="100"/>
      <c r="K624" s="213"/>
    </row>
    <row r="625" spans="1:11" ht="16.5" thickBot="1">
      <c r="A625" s="239"/>
      <c r="B625" s="213"/>
      <c r="C625" s="233"/>
      <c r="D625" s="117" t="s">
        <v>30</v>
      </c>
      <c r="E625" s="99"/>
      <c r="F625" s="18"/>
      <c r="G625" s="100"/>
      <c r="H625" s="100"/>
      <c r="I625" s="100"/>
      <c r="J625" s="100"/>
      <c r="K625" s="213"/>
    </row>
    <row r="626" spans="1:11" ht="16.5" thickBot="1">
      <c r="A626" s="239"/>
      <c r="B626" s="213"/>
      <c r="C626" s="233"/>
      <c r="D626" s="117" t="s">
        <v>32</v>
      </c>
      <c r="E626" s="99"/>
      <c r="F626" s="18"/>
      <c r="G626" s="100"/>
      <c r="H626" s="100"/>
      <c r="I626" s="100"/>
      <c r="J626" s="100"/>
      <c r="K626" s="213"/>
    </row>
    <row r="627" spans="1:11" ht="16.5" thickBot="1">
      <c r="A627" s="239"/>
      <c r="B627" s="213"/>
      <c r="C627" s="233"/>
      <c r="D627" s="110" t="s">
        <v>331</v>
      </c>
      <c r="E627" s="18"/>
      <c r="F627" s="18"/>
      <c r="G627" s="100"/>
      <c r="H627" s="100"/>
      <c r="I627" s="100"/>
      <c r="J627" s="100"/>
      <c r="K627" s="213"/>
    </row>
    <row r="628" spans="1:11" ht="16.5" thickBot="1">
      <c r="A628" s="240"/>
      <c r="B628" s="214"/>
      <c r="C628" s="234"/>
      <c r="D628" s="322" t="s">
        <v>445</v>
      </c>
      <c r="E628" s="27">
        <f>G628+H628</f>
        <v>754.40000000000009</v>
      </c>
      <c r="F628" s="27"/>
      <c r="G628" s="27">
        <v>716.7</v>
      </c>
      <c r="H628" s="27">
        <v>37.700000000000003</v>
      </c>
      <c r="I628" s="27"/>
      <c r="J628" s="27"/>
      <c r="K628" s="214"/>
    </row>
    <row r="629" spans="1:11" ht="16.5" thickBot="1">
      <c r="A629" s="17" t="s">
        <v>150</v>
      </c>
      <c r="B629" s="254" t="s">
        <v>352</v>
      </c>
      <c r="C629" s="255"/>
      <c r="D629" s="255"/>
      <c r="E629" s="255"/>
      <c r="F629" s="255"/>
      <c r="G629" s="255"/>
      <c r="H629" s="255"/>
      <c r="I629" s="255"/>
      <c r="J629" s="255"/>
      <c r="K629" s="256"/>
    </row>
    <row r="630" spans="1:11" ht="15.75" customHeight="1">
      <c r="A630" s="245"/>
      <c r="B630" s="245" t="s">
        <v>152</v>
      </c>
      <c r="C630" s="245"/>
      <c r="D630" s="109" t="s">
        <v>446</v>
      </c>
      <c r="E630" s="241">
        <f>E637+E651+E644</f>
        <v>957.40000000000009</v>
      </c>
      <c r="F630" s="241"/>
      <c r="G630" s="241"/>
      <c r="H630" s="241">
        <f>H637+H651+H644</f>
        <v>957.40000000000009</v>
      </c>
      <c r="I630" s="99"/>
      <c r="J630" s="241"/>
      <c r="K630" s="212" t="s">
        <v>36</v>
      </c>
    </row>
    <row r="631" spans="1:11" ht="16.5" thickBot="1">
      <c r="A631" s="246"/>
      <c r="B631" s="262"/>
      <c r="C631" s="246"/>
      <c r="D631" s="117" t="s">
        <v>26</v>
      </c>
      <c r="E631" s="242"/>
      <c r="F631" s="242"/>
      <c r="G631" s="242"/>
      <c r="H631" s="242"/>
      <c r="I631" s="100"/>
      <c r="J631" s="242"/>
      <c r="K631" s="213"/>
    </row>
    <row r="632" spans="1:11" ht="16.5" thickBot="1">
      <c r="A632" s="246"/>
      <c r="B632" s="262"/>
      <c r="C632" s="246"/>
      <c r="D632" s="117" t="s">
        <v>29</v>
      </c>
      <c r="E632" s="13">
        <f>E639+E646+E653</f>
        <v>77.599999999999994</v>
      </c>
      <c r="F632" s="13"/>
      <c r="G632" s="13"/>
      <c r="H632" s="13">
        <f>H639+H646+H653</f>
        <v>77.599999999999994</v>
      </c>
      <c r="I632" s="13"/>
      <c r="J632" s="13"/>
      <c r="K632" s="213"/>
    </row>
    <row r="633" spans="1:11" ht="16.5" thickBot="1">
      <c r="A633" s="246"/>
      <c r="B633" s="262"/>
      <c r="C633" s="246"/>
      <c r="D633" s="117" t="s">
        <v>30</v>
      </c>
      <c r="E633" s="13">
        <f>E640+E654+E647</f>
        <v>192.1</v>
      </c>
      <c r="F633" s="13"/>
      <c r="G633" s="13"/>
      <c r="H633" s="13">
        <f>H640+H647+H654</f>
        <v>192.1</v>
      </c>
      <c r="I633" s="13"/>
      <c r="J633" s="13"/>
      <c r="K633" s="213"/>
    </row>
    <row r="634" spans="1:11" ht="16.5" thickBot="1">
      <c r="A634" s="246"/>
      <c r="B634" s="262"/>
      <c r="C634" s="246"/>
      <c r="D634" s="117" t="s">
        <v>33</v>
      </c>
      <c r="E634" s="13">
        <f>E641+E655+E648</f>
        <v>687.7</v>
      </c>
      <c r="F634" s="13"/>
      <c r="G634" s="13"/>
      <c r="H634" s="13">
        <f>H641+H648+H655</f>
        <v>687.7</v>
      </c>
      <c r="I634" s="13"/>
      <c r="J634" s="13"/>
      <c r="K634" s="213"/>
    </row>
    <row r="635" spans="1:11" ht="16.5" thickBot="1">
      <c r="A635" s="246"/>
      <c r="B635" s="262"/>
      <c r="C635" s="246"/>
      <c r="D635" s="117" t="s">
        <v>332</v>
      </c>
      <c r="E635" s="13">
        <f>E642+E656</f>
        <v>0</v>
      </c>
      <c r="F635" s="13"/>
      <c r="G635" s="13"/>
      <c r="H635" s="13">
        <f>H642+H649+H656</f>
        <v>0</v>
      </c>
      <c r="I635" s="13"/>
      <c r="J635" s="13"/>
      <c r="K635" s="213"/>
    </row>
    <row r="636" spans="1:11" ht="16.5" thickBot="1">
      <c r="A636" s="103"/>
      <c r="B636" s="98"/>
      <c r="C636" s="103"/>
      <c r="D636" s="322" t="s">
        <v>445</v>
      </c>
      <c r="E636" s="27"/>
      <c r="F636" s="27"/>
      <c r="G636" s="27"/>
      <c r="H636" s="27"/>
      <c r="I636" s="27"/>
      <c r="J636" s="27"/>
      <c r="K636" s="214"/>
    </row>
    <row r="637" spans="1:11" ht="15.75" customHeight="1">
      <c r="A637" s="215" t="s">
        <v>151</v>
      </c>
      <c r="B637" s="212" t="s">
        <v>153</v>
      </c>
      <c r="C637" s="215"/>
      <c r="D637" s="110" t="s">
        <v>446</v>
      </c>
      <c r="E637" s="247">
        <f>F637+G637+H637+I637+J637</f>
        <v>153.69999999999999</v>
      </c>
      <c r="F637" s="247"/>
      <c r="G637" s="247"/>
      <c r="H637" s="247">
        <f>H639+H640+H642</f>
        <v>153.69999999999999</v>
      </c>
      <c r="I637" s="247"/>
      <c r="J637" s="247"/>
      <c r="K637" s="212" t="s">
        <v>36</v>
      </c>
    </row>
    <row r="638" spans="1:11" ht="16.5" thickBot="1">
      <c r="A638" s="216"/>
      <c r="B638" s="213"/>
      <c r="C638" s="216"/>
      <c r="D638" s="117" t="s">
        <v>26</v>
      </c>
      <c r="E638" s="242"/>
      <c r="F638" s="242"/>
      <c r="G638" s="242"/>
      <c r="H638" s="242"/>
      <c r="I638" s="242"/>
      <c r="J638" s="242"/>
      <c r="K638" s="213"/>
    </row>
    <row r="639" spans="1:11" ht="16.5" thickBot="1">
      <c r="A639" s="216"/>
      <c r="B639" s="213"/>
      <c r="C639" s="216"/>
      <c r="D639" s="117" t="s">
        <v>29</v>
      </c>
      <c r="E639" s="13">
        <f>F639+G639+H639+I639+J639</f>
        <v>77.599999999999994</v>
      </c>
      <c r="F639" s="13"/>
      <c r="G639" s="13"/>
      <c r="H639" s="13">
        <v>77.599999999999994</v>
      </c>
      <c r="I639" s="13"/>
      <c r="J639" s="13"/>
      <c r="K639" s="213"/>
    </row>
    <row r="640" spans="1:11" ht="16.5" thickBot="1">
      <c r="A640" s="216"/>
      <c r="B640" s="213"/>
      <c r="C640" s="216"/>
      <c r="D640" s="117" t="s">
        <v>30</v>
      </c>
      <c r="E640" s="13">
        <f t="shared" ref="E640:E642" si="44">F640+G640+H640+I640+J640</f>
        <v>76.099999999999994</v>
      </c>
      <c r="F640" s="13"/>
      <c r="G640" s="13"/>
      <c r="H640" s="13">
        <v>76.099999999999994</v>
      </c>
      <c r="I640" s="13"/>
      <c r="J640" s="13"/>
      <c r="K640" s="213"/>
    </row>
    <row r="641" spans="1:11" ht="16.5" thickBot="1">
      <c r="A641" s="216"/>
      <c r="B641" s="213"/>
      <c r="C641" s="216"/>
      <c r="D641" s="117" t="s">
        <v>32</v>
      </c>
      <c r="E641" s="13">
        <f t="shared" ref="E641" si="45">F641+G641+H641+I641+J641</f>
        <v>0</v>
      </c>
      <c r="F641" s="13"/>
      <c r="G641" s="13"/>
      <c r="H641" s="13"/>
      <c r="I641" s="13"/>
      <c r="J641" s="13"/>
      <c r="K641" s="213"/>
    </row>
    <row r="642" spans="1:11" ht="16.5" thickBot="1">
      <c r="A642" s="216"/>
      <c r="B642" s="213"/>
      <c r="C642" s="216"/>
      <c r="D642" s="117" t="s">
        <v>331</v>
      </c>
      <c r="E642" s="13">
        <f t="shared" si="44"/>
        <v>0</v>
      </c>
      <c r="F642" s="13"/>
      <c r="G642" s="13"/>
      <c r="H642" s="13"/>
      <c r="I642" s="13"/>
      <c r="J642" s="13"/>
      <c r="K642" s="213"/>
    </row>
    <row r="643" spans="1:11" ht="16.5" thickBot="1">
      <c r="A643" s="217"/>
      <c r="B643" s="214"/>
      <c r="C643" s="217"/>
      <c r="D643" s="322" t="s">
        <v>445</v>
      </c>
      <c r="E643" s="27"/>
      <c r="F643" s="27"/>
      <c r="G643" s="27"/>
      <c r="H643" s="27"/>
      <c r="I643" s="27"/>
      <c r="J643" s="27"/>
      <c r="K643" s="214"/>
    </row>
    <row r="644" spans="1:11" ht="30" customHeight="1">
      <c r="A644" s="238" t="s">
        <v>345</v>
      </c>
      <c r="B644" s="212" t="s">
        <v>346</v>
      </c>
      <c r="C644" s="215"/>
      <c r="D644" s="109" t="s">
        <v>446</v>
      </c>
      <c r="E644" s="257">
        <f>E647+E648</f>
        <v>527.1</v>
      </c>
      <c r="F644" s="99"/>
      <c r="G644" s="99"/>
      <c r="H644" s="257">
        <f>H647+H648</f>
        <v>527.1</v>
      </c>
      <c r="I644" s="99"/>
      <c r="J644" s="25"/>
      <c r="K644" s="212" t="s">
        <v>36</v>
      </c>
    </row>
    <row r="645" spans="1:11" ht="16.5" thickBot="1">
      <c r="A645" s="239"/>
      <c r="B645" s="213"/>
      <c r="C645" s="216"/>
      <c r="D645" s="117" t="s">
        <v>26</v>
      </c>
      <c r="E645" s="258"/>
      <c r="F645" s="100"/>
      <c r="G645" s="100"/>
      <c r="H645" s="258"/>
      <c r="I645" s="100"/>
      <c r="J645" s="26"/>
      <c r="K645" s="213"/>
    </row>
    <row r="646" spans="1:11" ht="16.5" thickBot="1">
      <c r="A646" s="239"/>
      <c r="B646" s="213"/>
      <c r="C646" s="216"/>
      <c r="D646" s="117" t="s">
        <v>29</v>
      </c>
      <c r="E646" s="18"/>
      <c r="F646" s="18"/>
      <c r="G646" s="18"/>
      <c r="H646" s="18"/>
      <c r="I646" s="18"/>
      <c r="J646" s="27"/>
      <c r="K646" s="213"/>
    </row>
    <row r="647" spans="1:11" ht="16.5" thickBot="1">
      <c r="A647" s="239"/>
      <c r="B647" s="213"/>
      <c r="C647" s="216"/>
      <c r="D647" s="117" t="s">
        <v>30</v>
      </c>
      <c r="E647" s="111">
        <f>H647</f>
        <v>116</v>
      </c>
      <c r="F647" s="111"/>
      <c r="G647" s="111"/>
      <c r="H647" s="111">
        <v>116</v>
      </c>
      <c r="I647" s="111"/>
      <c r="J647" s="28"/>
      <c r="K647" s="213"/>
    </row>
    <row r="648" spans="1:11" ht="16.5" thickBot="1">
      <c r="A648" s="239"/>
      <c r="B648" s="213"/>
      <c r="C648" s="216"/>
      <c r="D648" s="117" t="s">
        <v>32</v>
      </c>
      <c r="E648" s="18">
        <f>H648</f>
        <v>411.1</v>
      </c>
      <c r="F648" s="18"/>
      <c r="G648" s="18"/>
      <c r="H648" s="18">
        <f>232+155+14.5+9.6</f>
        <v>411.1</v>
      </c>
      <c r="I648" s="18"/>
      <c r="J648" s="27"/>
      <c r="K648" s="213"/>
    </row>
    <row r="649" spans="1:11" ht="16.5" thickBot="1">
      <c r="A649" s="239"/>
      <c r="B649" s="213"/>
      <c r="C649" s="216"/>
      <c r="D649" s="117" t="s">
        <v>331</v>
      </c>
      <c r="E649" s="100"/>
      <c r="F649" s="100"/>
      <c r="G649" s="100"/>
      <c r="H649" s="100"/>
      <c r="I649" s="100"/>
      <c r="J649" s="18"/>
      <c r="K649" s="213"/>
    </row>
    <row r="650" spans="1:11" ht="16.5" thickBot="1">
      <c r="A650" s="239"/>
      <c r="B650" s="213"/>
      <c r="C650" s="216"/>
      <c r="D650" s="322" t="s">
        <v>445</v>
      </c>
      <c r="E650" s="27"/>
      <c r="F650" s="27"/>
      <c r="G650" s="27"/>
      <c r="H650" s="27"/>
      <c r="I650" s="27"/>
      <c r="J650" s="27"/>
      <c r="K650" s="214"/>
    </row>
    <row r="651" spans="1:11" ht="15.75" customHeight="1">
      <c r="A651" s="239"/>
      <c r="B651" s="213"/>
      <c r="C651" s="216"/>
      <c r="D651" s="109" t="s">
        <v>446</v>
      </c>
      <c r="E651" s="257">
        <f>E655</f>
        <v>276.60000000000002</v>
      </c>
      <c r="F651" s="99"/>
      <c r="G651" s="99"/>
      <c r="H651" s="257">
        <f>H655</f>
        <v>276.60000000000002</v>
      </c>
      <c r="I651" s="99"/>
      <c r="J651" s="25"/>
      <c r="K651" s="212" t="s">
        <v>409</v>
      </c>
    </row>
    <row r="652" spans="1:11" ht="16.5" thickBot="1">
      <c r="A652" s="239"/>
      <c r="B652" s="213"/>
      <c r="C652" s="216"/>
      <c r="D652" s="117" t="s">
        <v>26</v>
      </c>
      <c r="E652" s="258"/>
      <c r="F652" s="100"/>
      <c r="G652" s="100"/>
      <c r="H652" s="258"/>
      <c r="I652" s="100"/>
      <c r="J652" s="26"/>
      <c r="K652" s="213"/>
    </row>
    <row r="653" spans="1:11" ht="16.5" thickBot="1">
      <c r="A653" s="239"/>
      <c r="B653" s="213"/>
      <c r="C653" s="216"/>
      <c r="D653" s="117" t="s">
        <v>29</v>
      </c>
      <c r="E653" s="18"/>
      <c r="F653" s="18"/>
      <c r="G653" s="18"/>
      <c r="H653" s="18"/>
      <c r="I653" s="18"/>
      <c r="J653" s="27"/>
      <c r="K653" s="213"/>
    </row>
    <row r="654" spans="1:11" ht="16.5" thickBot="1">
      <c r="A654" s="239"/>
      <c r="B654" s="213"/>
      <c r="C654" s="216"/>
      <c r="D654" s="117" t="s">
        <v>30</v>
      </c>
      <c r="E654" s="111"/>
      <c r="F654" s="111"/>
      <c r="G654" s="111"/>
      <c r="H654" s="111"/>
      <c r="I654" s="111"/>
      <c r="J654" s="28"/>
      <c r="K654" s="213"/>
    </row>
    <row r="655" spans="1:11" ht="16.5" thickBot="1">
      <c r="A655" s="239"/>
      <c r="B655" s="213"/>
      <c r="C655" s="216"/>
      <c r="D655" s="117" t="s">
        <v>32</v>
      </c>
      <c r="E655" s="18">
        <f>H655</f>
        <v>276.60000000000002</v>
      </c>
      <c r="F655" s="18"/>
      <c r="G655" s="18"/>
      <c r="H655" s="18">
        <f>177+99.6</f>
        <v>276.60000000000002</v>
      </c>
      <c r="I655" s="18"/>
      <c r="J655" s="27"/>
      <c r="K655" s="213"/>
    </row>
    <row r="656" spans="1:11" ht="16.5" thickBot="1">
      <c r="A656" s="239"/>
      <c r="B656" s="213"/>
      <c r="C656" s="216"/>
      <c r="D656" s="117" t="s">
        <v>331</v>
      </c>
      <c r="E656" s="100"/>
      <c r="F656" s="100"/>
      <c r="G656" s="100"/>
      <c r="H656" s="100"/>
      <c r="I656" s="100"/>
      <c r="J656" s="18"/>
      <c r="K656" s="213"/>
    </row>
    <row r="657" spans="1:12" ht="16.5" thickBot="1">
      <c r="A657" s="240"/>
      <c r="B657" s="214"/>
      <c r="C657" s="217"/>
      <c r="D657" s="322" t="s">
        <v>445</v>
      </c>
      <c r="E657" s="27"/>
      <c r="F657" s="27"/>
      <c r="G657" s="27"/>
      <c r="H657" s="27"/>
      <c r="I657" s="27"/>
      <c r="J657" s="27"/>
      <c r="K657" s="214"/>
    </row>
    <row r="658" spans="1:12" ht="15.75">
      <c r="A658" s="127"/>
      <c r="B658" s="42"/>
      <c r="C658" s="40"/>
      <c r="D658" s="40"/>
      <c r="E658" s="28"/>
      <c r="F658" s="28"/>
      <c r="G658" s="28"/>
      <c r="H658" s="28"/>
      <c r="J658" s="142" t="s">
        <v>400</v>
      </c>
      <c r="K658" s="142"/>
      <c r="L658" s="45"/>
    </row>
    <row r="659" spans="1:12" ht="15.75">
      <c r="A659" s="41"/>
      <c r="B659" s="42"/>
      <c r="C659" s="40"/>
      <c r="D659" s="40"/>
      <c r="E659" s="28"/>
      <c r="F659" s="28"/>
      <c r="G659" s="28"/>
      <c r="H659" s="28"/>
      <c r="I659" s="142" t="s">
        <v>397</v>
      </c>
      <c r="J659" s="142"/>
      <c r="K659" s="142"/>
      <c r="L659" s="45"/>
    </row>
    <row r="660" spans="1:12" ht="15.75">
      <c r="A660" s="41"/>
      <c r="B660" s="42"/>
      <c r="C660" s="40"/>
      <c r="D660" s="40"/>
      <c r="E660" s="28"/>
      <c r="F660" s="28"/>
      <c r="G660" s="28"/>
      <c r="H660" s="28"/>
      <c r="J660" s="142" t="s">
        <v>398</v>
      </c>
      <c r="K660" s="142"/>
      <c r="L660" s="45"/>
    </row>
    <row r="661" spans="1:12" ht="15.75" customHeight="1">
      <c r="A661" s="41"/>
      <c r="B661" s="42"/>
      <c r="C661" s="40"/>
      <c r="D661" s="40"/>
      <c r="E661" s="28"/>
      <c r="F661" s="28"/>
      <c r="G661" s="28"/>
      <c r="H661" s="28"/>
      <c r="I661" s="142" t="s">
        <v>449</v>
      </c>
      <c r="J661" s="142"/>
      <c r="K661" s="142"/>
    </row>
    <row r="662" spans="1:12">
      <c r="A662" s="308" t="s">
        <v>392</v>
      </c>
      <c r="B662" s="305"/>
      <c r="C662" s="305"/>
      <c r="D662" s="305"/>
      <c r="E662" s="305"/>
      <c r="F662" s="305"/>
      <c r="G662" s="305"/>
      <c r="H662" s="305"/>
      <c r="I662" s="305"/>
      <c r="J662" s="305"/>
      <c r="K662" s="305"/>
    </row>
    <row r="663" spans="1:12">
      <c r="A663" s="305"/>
      <c r="B663" s="305"/>
      <c r="C663" s="305"/>
      <c r="D663" s="305"/>
      <c r="E663" s="305"/>
      <c r="F663" s="305"/>
      <c r="G663" s="305"/>
      <c r="H663" s="305"/>
      <c r="I663" s="305"/>
      <c r="J663" s="305"/>
      <c r="K663" s="305"/>
    </row>
    <row r="664" spans="1:12">
      <c r="A664" s="304" t="s">
        <v>450</v>
      </c>
      <c r="B664" s="305"/>
      <c r="C664" s="305"/>
      <c r="D664" s="305"/>
      <c r="E664" s="305"/>
      <c r="F664" s="305"/>
      <c r="G664" s="305"/>
      <c r="H664" s="305"/>
      <c r="I664" s="305"/>
      <c r="J664" s="305"/>
      <c r="K664" s="305"/>
      <c r="L664" s="45"/>
    </row>
    <row r="665" spans="1:12" ht="25.5" customHeight="1" thickBot="1">
      <c r="A665" s="306"/>
      <c r="B665" s="307"/>
      <c r="C665" s="307"/>
      <c r="D665" s="307"/>
      <c r="E665" s="307"/>
      <c r="F665" s="307"/>
      <c r="G665" s="307"/>
      <c r="H665" s="307"/>
      <c r="I665" s="307"/>
      <c r="J665" s="307"/>
      <c r="K665" s="307"/>
      <c r="L665" s="45"/>
    </row>
    <row r="666" spans="1:12" ht="25.5" customHeight="1">
      <c r="A666" s="97" t="s">
        <v>1</v>
      </c>
      <c r="B666" s="109" t="s">
        <v>3</v>
      </c>
      <c r="C666" s="109" t="s">
        <v>6</v>
      </c>
      <c r="D666" s="109" t="s">
        <v>10</v>
      </c>
      <c r="E666" s="271" t="s">
        <v>14</v>
      </c>
      <c r="F666" s="272"/>
      <c r="G666" s="272"/>
      <c r="H666" s="272"/>
      <c r="I666" s="272"/>
      <c r="J666" s="273"/>
      <c r="K666" s="109" t="s">
        <v>15</v>
      </c>
    </row>
    <row r="667" spans="1:12" ht="33.75" customHeight="1" thickBot="1">
      <c r="A667" s="103" t="s">
        <v>2</v>
      </c>
      <c r="B667" s="29" t="s">
        <v>4</v>
      </c>
      <c r="C667" s="110" t="s">
        <v>7</v>
      </c>
      <c r="D667" s="110" t="s">
        <v>11</v>
      </c>
      <c r="E667" s="274"/>
      <c r="F667" s="275"/>
      <c r="G667" s="275"/>
      <c r="H667" s="275"/>
      <c r="I667" s="275"/>
      <c r="J667" s="276"/>
      <c r="K667" s="110" t="s">
        <v>16</v>
      </c>
    </row>
    <row r="668" spans="1:12" ht="15.75" customHeight="1">
      <c r="A668" s="103"/>
      <c r="B668" s="29" t="s">
        <v>5</v>
      </c>
      <c r="C668" s="110" t="s">
        <v>8</v>
      </c>
      <c r="D668" s="110" t="s">
        <v>12</v>
      </c>
      <c r="E668" s="110" t="s">
        <v>17</v>
      </c>
      <c r="F668" s="267" t="s">
        <v>20</v>
      </c>
      <c r="G668" s="277"/>
      <c r="H668" s="277"/>
      <c r="I668" s="277"/>
      <c r="J668" s="278"/>
      <c r="K668" s="110" t="s">
        <v>13</v>
      </c>
    </row>
    <row r="669" spans="1:12" ht="32.25" thickBot="1">
      <c r="A669" s="103"/>
      <c r="B669" s="110"/>
      <c r="C669" s="30" t="s">
        <v>9</v>
      </c>
      <c r="D669" s="110" t="s">
        <v>13</v>
      </c>
      <c r="E669" s="110" t="s">
        <v>18</v>
      </c>
      <c r="F669" s="279"/>
      <c r="G669" s="280"/>
      <c r="H669" s="280"/>
      <c r="I669" s="280"/>
      <c r="J669" s="281"/>
      <c r="K669" s="110"/>
    </row>
    <row r="670" spans="1:12" ht="15.75">
      <c r="A670" s="103"/>
      <c r="B670" s="110"/>
      <c r="C670" s="110"/>
      <c r="D670" s="110"/>
      <c r="E670" s="110" t="s">
        <v>19</v>
      </c>
      <c r="F670" s="110" t="s">
        <v>21</v>
      </c>
      <c r="G670" s="110" t="s">
        <v>23</v>
      </c>
      <c r="H670" s="245" t="s">
        <v>24</v>
      </c>
      <c r="I670" s="267" t="s">
        <v>313</v>
      </c>
      <c r="J670" s="268"/>
      <c r="K670" s="110"/>
    </row>
    <row r="671" spans="1:12" ht="16.5" thickBot="1">
      <c r="A671" s="103"/>
      <c r="B671" s="110"/>
      <c r="C671" s="110"/>
      <c r="D671" s="110"/>
      <c r="E671" s="110"/>
      <c r="F671" s="30" t="s">
        <v>22</v>
      </c>
      <c r="G671" s="30" t="s">
        <v>22</v>
      </c>
      <c r="H671" s="246"/>
      <c r="I671" s="269"/>
      <c r="J671" s="270"/>
      <c r="K671" s="110"/>
    </row>
    <row r="672" spans="1:12" ht="79.5" thickBot="1">
      <c r="A672" s="112"/>
      <c r="B672" s="117"/>
      <c r="C672" s="117"/>
      <c r="D672" s="117"/>
      <c r="E672" s="117"/>
      <c r="F672" s="117"/>
      <c r="G672" s="117"/>
      <c r="H672" s="282"/>
      <c r="I672" s="31" t="s">
        <v>314</v>
      </c>
      <c r="J672" s="31" t="s">
        <v>315</v>
      </c>
      <c r="K672" s="117"/>
    </row>
    <row r="673" spans="1:12" ht="22.5" customHeight="1" thickBot="1">
      <c r="A673" s="105">
        <v>1</v>
      </c>
      <c r="B673" s="125">
        <v>2</v>
      </c>
      <c r="C673" s="125">
        <v>3</v>
      </c>
      <c r="D673" s="125">
        <v>4</v>
      </c>
      <c r="E673" s="125">
        <v>5</v>
      </c>
      <c r="F673" s="125">
        <v>6</v>
      </c>
      <c r="G673" s="125">
        <v>7</v>
      </c>
      <c r="H673" s="125">
        <v>8</v>
      </c>
      <c r="I673" s="125">
        <v>9</v>
      </c>
      <c r="J673" s="125">
        <v>10</v>
      </c>
      <c r="K673" s="125">
        <v>11</v>
      </c>
    </row>
    <row r="674" spans="1:12" ht="33.75" customHeight="1" thickBot="1">
      <c r="A674" s="102" t="s">
        <v>154</v>
      </c>
      <c r="B674" s="283" t="s">
        <v>310</v>
      </c>
      <c r="C674" s="284"/>
      <c r="D674" s="284"/>
      <c r="E674" s="284"/>
      <c r="F674" s="284"/>
      <c r="G674" s="284"/>
      <c r="H674" s="284"/>
      <c r="I674" s="284"/>
      <c r="J674" s="284"/>
      <c r="K674" s="285"/>
    </row>
    <row r="675" spans="1:12" ht="45.75" customHeight="1" thickBot="1">
      <c r="A675" s="215"/>
      <c r="B675" s="218" t="s">
        <v>185</v>
      </c>
      <c r="C675" s="218"/>
      <c r="D675" s="322" t="s">
        <v>446</v>
      </c>
      <c r="E675" s="33">
        <f>E682+E704+E733+E769+E840+E869+E919+E934</f>
        <v>40334.406000000003</v>
      </c>
      <c r="F675" s="33"/>
      <c r="G675" s="33">
        <f>G682+G934</f>
        <v>2151.3000000000002</v>
      </c>
      <c r="H675" s="33">
        <f>H682+H704+H733+H769+H840+H869+H919+H934</f>
        <v>37873.106</v>
      </c>
      <c r="I675" s="33">
        <f>I682+I704+I733+I769+I840+I869</f>
        <v>169</v>
      </c>
      <c r="J675" s="33">
        <f>J682+J704+J733+J769+J840+J869</f>
        <v>141</v>
      </c>
      <c r="K675" s="229" t="s">
        <v>162</v>
      </c>
    </row>
    <row r="676" spans="1:12" ht="16.5" customHeight="1" thickBot="1">
      <c r="A676" s="216"/>
      <c r="B676" s="219"/>
      <c r="C676" s="219"/>
      <c r="D676" s="117" t="s">
        <v>29</v>
      </c>
      <c r="E676" s="33">
        <f>E684+E706+E735+E771+E842+E871</f>
        <v>9280.2000000000007</v>
      </c>
      <c r="F676" s="33"/>
      <c r="G676" s="33">
        <f>G684</f>
        <v>229.2</v>
      </c>
      <c r="H676" s="33">
        <f>H684+H706+H735+H771+H842+H871</f>
        <v>8992</v>
      </c>
      <c r="I676" s="33">
        <f>I684+I706+I735+I771+I842+I871</f>
        <v>48</v>
      </c>
      <c r="J676" s="33">
        <f>J684+J706+J735+J771+J842+J871</f>
        <v>11</v>
      </c>
      <c r="K676" s="230"/>
    </row>
    <row r="677" spans="1:12" ht="21.75" customHeight="1" thickBot="1">
      <c r="A677" s="216"/>
      <c r="B677" s="219"/>
      <c r="C677" s="219"/>
      <c r="D677" s="117" t="s">
        <v>30</v>
      </c>
      <c r="E677" s="33" t="e">
        <f>E685+E707+E736+E772+E843+E872+E922+E937</f>
        <v>#VALUE!</v>
      </c>
      <c r="F677" s="33"/>
      <c r="G677" s="33">
        <f>G685+G937</f>
        <v>1463.7</v>
      </c>
      <c r="H677" s="33">
        <f>H685+H707+H736+H772+H843+H872+H922+H937</f>
        <v>9373.0059999999994</v>
      </c>
      <c r="I677" s="33">
        <f t="shared" ref="I677:J679" si="46">I685+I707+I736+I772+I843+I872</f>
        <v>27</v>
      </c>
      <c r="J677" s="33">
        <f t="shared" si="46"/>
        <v>32</v>
      </c>
      <c r="K677" s="230"/>
    </row>
    <row r="678" spans="1:12" ht="21.75" customHeight="1" thickBot="1">
      <c r="A678" s="216"/>
      <c r="B678" s="219"/>
      <c r="C678" s="219"/>
      <c r="D678" s="117" t="s">
        <v>32</v>
      </c>
      <c r="E678" s="33">
        <f>E686+E708+E737+E773+E844+E873</f>
        <v>10294.299999999999</v>
      </c>
      <c r="F678" s="33"/>
      <c r="G678" s="33">
        <f>G686+G708+G737+G773+G844+G873</f>
        <v>229.2</v>
      </c>
      <c r="H678" s="33">
        <f>H686+H708+H737+H773+H844+H873</f>
        <v>9969.1</v>
      </c>
      <c r="I678" s="33">
        <f t="shared" si="46"/>
        <v>47</v>
      </c>
      <c r="J678" s="33">
        <f t="shared" si="46"/>
        <v>49</v>
      </c>
      <c r="K678" s="230"/>
    </row>
    <row r="679" spans="1:12" ht="16.5" customHeight="1" thickBot="1">
      <c r="A679" s="216"/>
      <c r="B679" s="219"/>
      <c r="C679" s="219"/>
      <c r="D679" s="117" t="s">
        <v>331</v>
      </c>
      <c r="E679" s="33">
        <f>E687+E709+E738+E774+E845+E874</f>
        <v>9864.2000000000007</v>
      </c>
      <c r="F679" s="33"/>
      <c r="G679" s="33">
        <f>G687</f>
        <v>229.2</v>
      </c>
      <c r="H679" s="33">
        <f>H687+H709+H738+H774+H845+H874</f>
        <v>9539</v>
      </c>
      <c r="I679" s="33">
        <f t="shared" si="46"/>
        <v>47</v>
      </c>
      <c r="J679" s="33">
        <f t="shared" si="46"/>
        <v>49</v>
      </c>
      <c r="K679" s="230"/>
    </row>
    <row r="680" spans="1:12" ht="16.5" customHeight="1" thickBot="1">
      <c r="A680" s="217"/>
      <c r="B680" s="220"/>
      <c r="C680" s="220"/>
      <c r="D680" s="322" t="s">
        <v>445</v>
      </c>
      <c r="E680" s="27"/>
      <c r="F680" s="27"/>
      <c r="G680" s="27"/>
      <c r="H680" s="27"/>
      <c r="I680" s="27"/>
      <c r="J680" s="27"/>
      <c r="K680" s="231"/>
    </row>
    <row r="681" spans="1:12" ht="16.5" customHeight="1" thickBot="1">
      <c r="A681" s="34" t="s">
        <v>316</v>
      </c>
      <c r="B681" s="254" t="s">
        <v>156</v>
      </c>
      <c r="C681" s="255"/>
      <c r="D681" s="255"/>
      <c r="E681" s="255"/>
      <c r="F681" s="255"/>
      <c r="G681" s="255"/>
      <c r="H681" s="255"/>
      <c r="I681" s="255"/>
      <c r="J681" s="255"/>
      <c r="K681" s="256"/>
    </row>
    <row r="682" spans="1:12" ht="20.25" customHeight="1">
      <c r="A682" s="232"/>
      <c r="B682" s="215" t="s">
        <v>157</v>
      </c>
      <c r="C682" s="215"/>
      <c r="D682" s="110" t="s">
        <v>446</v>
      </c>
      <c r="E682" s="247">
        <f>E689+E696</f>
        <v>1154.4000000000001</v>
      </c>
      <c r="F682" s="247"/>
      <c r="G682" s="247">
        <f>G689+G696</f>
        <v>916.8</v>
      </c>
      <c r="H682" s="247">
        <f>H689+H696</f>
        <v>237.6</v>
      </c>
      <c r="I682" s="247">
        <f>I689+I696</f>
        <v>0</v>
      </c>
      <c r="J682" s="247">
        <f>J689+J696</f>
        <v>0</v>
      </c>
      <c r="K682" s="246" t="s">
        <v>162</v>
      </c>
    </row>
    <row r="683" spans="1:12" ht="16.5" thickBot="1">
      <c r="A683" s="233"/>
      <c r="B683" s="216"/>
      <c r="C683" s="216"/>
      <c r="D683" s="117" t="s">
        <v>26</v>
      </c>
      <c r="E683" s="242"/>
      <c r="F683" s="242"/>
      <c r="G683" s="242"/>
      <c r="H683" s="242"/>
      <c r="I683" s="242"/>
      <c r="J683" s="242"/>
      <c r="K683" s="246"/>
    </row>
    <row r="684" spans="1:12" ht="16.5" thickBot="1">
      <c r="A684" s="233"/>
      <c r="B684" s="216"/>
      <c r="C684" s="216"/>
      <c r="D684" s="117" t="s">
        <v>29</v>
      </c>
      <c r="E684" s="13">
        <f>E691+E698</f>
        <v>281.2</v>
      </c>
      <c r="F684" s="13"/>
      <c r="G684" s="13">
        <f>G691+G698</f>
        <v>229.2</v>
      </c>
      <c r="H684" s="13">
        <f>H691+H698</f>
        <v>52</v>
      </c>
      <c r="I684" s="13">
        <f t="shared" ref="I684:J684" si="47">I691+I698</f>
        <v>0</v>
      </c>
      <c r="J684" s="13">
        <f t="shared" si="47"/>
        <v>0</v>
      </c>
      <c r="K684" s="246"/>
    </row>
    <row r="685" spans="1:12" ht="16.5" thickBot="1">
      <c r="A685" s="233"/>
      <c r="B685" s="216"/>
      <c r="C685" s="216"/>
      <c r="D685" s="117" t="s">
        <v>30</v>
      </c>
      <c r="E685" s="13">
        <f>E692+E699</f>
        <v>283.2</v>
      </c>
      <c r="F685" s="13"/>
      <c r="G685" s="13">
        <f t="shared" ref="G685" si="48">G692+G699</f>
        <v>229.2</v>
      </c>
      <c r="H685" s="13">
        <f>H692+H699</f>
        <v>54</v>
      </c>
      <c r="I685" s="13">
        <f t="shared" ref="I685:J685" si="49">I692+I699</f>
        <v>0</v>
      </c>
      <c r="J685" s="13">
        <f t="shared" si="49"/>
        <v>0</v>
      </c>
      <c r="K685" s="246"/>
    </row>
    <row r="686" spans="1:12" ht="16.5" thickBot="1">
      <c r="A686" s="233"/>
      <c r="B686" s="216"/>
      <c r="C686" s="216"/>
      <c r="D686" s="117" t="s">
        <v>32</v>
      </c>
      <c r="E686" s="13">
        <f>E693+E700</f>
        <v>303.8</v>
      </c>
      <c r="F686" s="13"/>
      <c r="G686" s="13">
        <f>G692+G699</f>
        <v>229.2</v>
      </c>
      <c r="H686" s="13">
        <f>H693+H700</f>
        <v>74.599999999999994</v>
      </c>
      <c r="I686" s="13">
        <f t="shared" ref="I686:J686" si="50">I692+I699</f>
        <v>0</v>
      </c>
      <c r="J686" s="13">
        <f t="shared" si="50"/>
        <v>0</v>
      </c>
      <c r="K686" s="246"/>
    </row>
    <row r="687" spans="1:12" ht="16.5" thickBot="1">
      <c r="A687" s="233"/>
      <c r="B687" s="216"/>
      <c r="C687" s="216"/>
      <c r="D687" s="117" t="s">
        <v>331</v>
      </c>
      <c r="E687" s="13">
        <f>E694+E701</f>
        <v>286.2</v>
      </c>
      <c r="F687" s="13"/>
      <c r="G687" s="13">
        <f>G694+G701</f>
        <v>229.2</v>
      </c>
      <c r="H687" s="13">
        <f>H694+H701</f>
        <v>57</v>
      </c>
      <c r="I687" s="13">
        <f>I694+I701</f>
        <v>0</v>
      </c>
      <c r="J687" s="13">
        <f>J694+J701</f>
        <v>0</v>
      </c>
      <c r="K687" s="282"/>
      <c r="L687" s="46"/>
    </row>
    <row r="688" spans="1:12" ht="16.5" thickBot="1">
      <c r="A688" s="234"/>
      <c r="B688" s="217"/>
      <c r="C688" s="217"/>
      <c r="D688" s="322" t="s">
        <v>445</v>
      </c>
      <c r="E688" s="27"/>
      <c r="F688" s="27"/>
      <c r="G688" s="27"/>
      <c r="H688" s="27"/>
      <c r="I688" s="27"/>
      <c r="J688" s="27"/>
      <c r="K688" s="103"/>
      <c r="L688" s="46"/>
    </row>
    <row r="689" spans="1:11" ht="15.75" customHeight="1">
      <c r="A689" s="243" t="s">
        <v>158</v>
      </c>
      <c r="B689" s="212" t="s">
        <v>160</v>
      </c>
      <c r="C689" s="245"/>
      <c r="D689" s="110" t="s">
        <v>446</v>
      </c>
      <c r="E689" s="241">
        <f>F689+G689+H689+I689+J689</f>
        <v>172</v>
      </c>
      <c r="F689" s="241"/>
      <c r="G689" s="241"/>
      <c r="H689" s="241">
        <f>H691+H692+H694+H693</f>
        <v>172</v>
      </c>
      <c r="I689" s="99"/>
      <c r="J689" s="241">
        <f>SUM(J691:J694)</f>
        <v>0</v>
      </c>
      <c r="K689" s="245" t="s">
        <v>162</v>
      </c>
    </row>
    <row r="690" spans="1:11" ht="16.5" thickBot="1">
      <c r="A690" s="244"/>
      <c r="B690" s="213"/>
      <c r="C690" s="246"/>
      <c r="D690" s="117" t="s">
        <v>26</v>
      </c>
      <c r="E690" s="242"/>
      <c r="F690" s="242"/>
      <c r="G690" s="242"/>
      <c r="H690" s="242"/>
      <c r="I690" s="100"/>
      <c r="J690" s="242"/>
      <c r="K690" s="246"/>
    </row>
    <row r="691" spans="1:11" ht="16.5" thickBot="1">
      <c r="A691" s="244"/>
      <c r="B691" s="213"/>
      <c r="C691" s="246"/>
      <c r="D691" s="117" t="s">
        <v>29</v>
      </c>
      <c r="E691" s="47">
        <f>F691+G691+H691+I691+J691</f>
        <v>40</v>
      </c>
      <c r="F691" s="13"/>
      <c r="G691" s="13"/>
      <c r="H691" s="13">
        <v>40</v>
      </c>
      <c r="I691" s="13"/>
      <c r="J691" s="13"/>
      <c r="K691" s="246"/>
    </row>
    <row r="692" spans="1:11" ht="16.5" thickBot="1">
      <c r="A692" s="244"/>
      <c r="B692" s="213"/>
      <c r="C692" s="246"/>
      <c r="D692" s="117" t="s">
        <v>30</v>
      </c>
      <c r="E692" s="13">
        <f t="shared" ref="E692:E694" si="51">F692+G692+H692+I692+J692</f>
        <v>42</v>
      </c>
      <c r="F692" s="13"/>
      <c r="G692" s="13"/>
      <c r="H692" s="13">
        <v>42</v>
      </c>
      <c r="I692" s="13"/>
      <c r="J692" s="13"/>
      <c r="K692" s="246"/>
    </row>
    <row r="693" spans="1:11" ht="16.5" thickBot="1">
      <c r="A693" s="244"/>
      <c r="B693" s="213"/>
      <c r="C693" s="246"/>
      <c r="D693" s="117" t="s">
        <v>32</v>
      </c>
      <c r="E693" s="13">
        <f t="shared" ref="E693" si="52">F693+G693+H693+I693+J693</f>
        <v>45</v>
      </c>
      <c r="F693" s="13"/>
      <c r="G693" s="13"/>
      <c r="H693" s="13">
        <v>45</v>
      </c>
      <c r="I693" s="13"/>
      <c r="J693" s="13"/>
      <c r="K693" s="246"/>
    </row>
    <row r="694" spans="1:11" ht="16.5" thickBot="1">
      <c r="A694" s="244"/>
      <c r="B694" s="213"/>
      <c r="C694" s="246"/>
      <c r="D694" s="117" t="s">
        <v>331</v>
      </c>
      <c r="E694" s="13">
        <f t="shared" si="51"/>
        <v>45</v>
      </c>
      <c r="F694" s="13"/>
      <c r="G694" s="13"/>
      <c r="H694" s="13">
        <v>45</v>
      </c>
      <c r="I694" s="13"/>
      <c r="J694" s="13"/>
      <c r="K694" s="246"/>
    </row>
    <row r="695" spans="1:11" ht="16.5" thickBot="1">
      <c r="A695" s="108"/>
      <c r="B695" s="214"/>
      <c r="C695" s="103"/>
      <c r="D695" s="322" t="s">
        <v>445</v>
      </c>
      <c r="E695" s="27"/>
      <c r="F695" s="27"/>
      <c r="G695" s="27"/>
      <c r="H695" s="27"/>
      <c r="I695" s="27"/>
      <c r="J695" s="27"/>
      <c r="K695" s="103"/>
    </row>
    <row r="696" spans="1:11" ht="15.75" customHeight="1">
      <c r="A696" s="215" t="s">
        <v>159</v>
      </c>
      <c r="B696" s="212" t="s">
        <v>161</v>
      </c>
      <c r="C696" s="215"/>
      <c r="D696" s="109" t="s">
        <v>446</v>
      </c>
      <c r="E696" s="241">
        <f>F696+G696+H696+I696+J696</f>
        <v>982.4</v>
      </c>
      <c r="F696" s="241"/>
      <c r="G696" s="241">
        <f>G698+G699+G701+G700</f>
        <v>916.8</v>
      </c>
      <c r="H696" s="241">
        <f t="shared" ref="H696:J696" si="53">H698+H699+H701+H700</f>
        <v>65.599999999999994</v>
      </c>
      <c r="I696" s="241">
        <f t="shared" si="53"/>
        <v>0</v>
      </c>
      <c r="J696" s="241">
        <f t="shared" si="53"/>
        <v>0</v>
      </c>
      <c r="K696" s="245" t="s">
        <v>162</v>
      </c>
    </row>
    <row r="697" spans="1:11" ht="16.5" thickBot="1">
      <c r="A697" s="216"/>
      <c r="B697" s="213"/>
      <c r="C697" s="216"/>
      <c r="D697" s="117" t="s">
        <v>26</v>
      </c>
      <c r="E697" s="242"/>
      <c r="F697" s="242"/>
      <c r="G697" s="242"/>
      <c r="H697" s="242"/>
      <c r="I697" s="242"/>
      <c r="J697" s="242"/>
      <c r="K697" s="246"/>
    </row>
    <row r="698" spans="1:11" ht="16.5" thickBot="1">
      <c r="A698" s="216"/>
      <c r="B698" s="213"/>
      <c r="C698" s="216"/>
      <c r="D698" s="117" t="s">
        <v>29</v>
      </c>
      <c r="E698" s="13">
        <f>F698+G698+H698+I698+J698</f>
        <v>241.2</v>
      </c>
      <c r="F698" s="13"/>
      <c r="G698" s="13">
        <v>229.2</v>
      </c>
      <c r="H698" s="13">
        <v>12</v>
      </c>
      <c r="I698" s="13">
        <v>0</v>
      </c>
      <c r="J698" s="13">
        <v>0</v>
      </c>
      <c r="K698" s="246"/>
    </row>
    <row r="699" spans="1:11" ht="16.5" thickBot="1">
      <c r="A699" s="216"/>
      <c r="B699" s="213"/>
      <c r="C699" s="216"/>
      <c r="D699" s="117" t="s">
        <v>30</v>
      </c>
      <c r="E699" s="13">
        <f>F699+G699+H699+I699+J699</f>
        <v>241.2</v>
      </c>
      <c r="F699" s="13"/>
      <c r="G699" s="13">
        <v>229.2</v>
      </c>
      <c r="H699" s="13">
        <v>12</v>
      </c>
      <c r="I699" s="13">
        <v>0</v>
      </c>
      <c r="J699" s="13">
        <v>0</v>
      </c>
      <c r="K699" s="246"/>
    </row>
    <row r="700" spans="1:11" ht="16.5" thickBot="1">
      <c r="A700" s="216"/>
      <c r="B700" s="213"/>
      <c r="C700" s="216"/>
      <c r="D700" s="117" t="s">
        <v>32</v>
      </c>
      <c r="E700" s="13">
        <f>F700+G700+H700+I700+J700</f>
        <v>258.8</v>
      </c>
      <c r="F700" s="13"/>
      <c r="G700" s="13">
        <v>229.2</v>
      </c>
      <c r="H700" s="13">
        <f>12+17.6</f>
        <v>29.6</v>
      </c>
      <c r="I700" s="13">
        <v>0</v>
      </c>
      <c r="J700" s="13">
        <v>0</v>
      </c>
      <c r="K700" s="246"/>
    </row>
    <row r="701" spans="1:11" ht="16.5" thickBot="1">
      <c r="A701" s="216"/>
      <c r="B701" s="213"/>
      <c r="C701" s="216"/>
      <c r="D701" s="117" t="s">
        <v>331</v>
      </c>
      <c r="E701" s="13">
        <f>F701+G701+H701+I701+J701</f>
        <v>241.2</v>
      </c>
      <c r="F701" s="13"/>
      <c r="G701" s="13">
        <v>229.2</v>
      </c>
      <c r="H701" s="13">
        <v>12</v>
      </c>
      <c r="I701" s="13">
        <v>0</v>
      </c>
      <c r="J701" s="13">
        <v>0</v>
      </c>
      <c r="K701" s="246"/>
    </row>
    <row r="702" spans="1:11" ht="16.5" thickBot="1">
      <c r="A702" s="217"/>
      <c r="B702" s="214"/>
      <c r="C702" s="217"/>
      <c r="D702" s="322" t="s">
        <v>445</v>
      </c>
      <c r="E702" s="27"/>
      <c r="F702" s="27"/>
      <c r="G702" s="27"/>
      <c r="H702" s="27"/>
      <c r="I702" s="27"/>
      <c r="J702" s="27"/>
      <c r="K702" s="110"/>
    </row>
    <row r="703" spans="1:11" ht="16.5" thickBot="1">
      <c r="A703" s="21" t="s">
        <v>163</v>
      </c>
      <c r="B703" s="254" t="s">
        <v>164</v>
      </c>
      <c r="C703" s="255"/>
      <c r="D703" s="255"/>
      <c r="E703" s="255"/>
      <c r="F703" s="255"/>
      <c r="G703" s="255"/>
      <c r="H703" s="255"/>
      <c r="I703" s="255"/>
      <c r="J703" s="255"/>
      <c r="K703" s="256"/>
    </row>
    <row r="704" spans="1:11" ht="15.75">
      <c r="A704" s="243"/>
      <c r="B704" s="110"/>
      <c r="C704" s="245"/>
      <c r="D704" s="110" t="s">
        <v>446</v>
      </c>
      <c r="E704" s="241">
        <f>E711+E718+E725</f>
        <v>647</v>
      </c>
      <c r="F704" s="241"/>
      <c r="G704" s="241"/>
      <c r="H704" s="241">
        <f>H711+H718+H725</f>
        <v>537</v>
      </c>
      <c r="I704" s="241">
        <f>I711+I718</f>
        <v>80</v>
      </c>
      <c r="J704" s="241">
        <f>J711+J718</f>
        <v>30</v>
      </c>
      <c r="K704" s="245" t="s">
        <v>162</v>
      </c>
    </row>
    <row r="705" spans="1:11" ht="16.5" thickBot="1">
      <c r="A705" s="244"/>
      <c r="B705" s="110" t="s">
        <v>165</v>
      </c>
      <c r="C705" s="246"/>
      <c r="D705" s="117" t="s">
        <v>26</v>
      </c>
      <c r="E705" s="242"/>
      <c r="F705" s="242"/>
      <c r="G705" s="242"/>
      <c r="H705" s="242"/>
      <c r="I705" s="242"/>
      <c r="J705" s="242"/>
      <c r="K705" s="246"/>
    </row>
    <row r="706" spans="1:11" ht="16.5" thickBot="1">
      <c r="A706" s="244"/>
      <c r="B706" s="110"/>
      <c r="C706" s="246"/>
      <c r="D706" s="117" t="s">
        <v>29</v>
      </c>
      <c r="E706" s="13">
        <f>E713+E720</f>
        <v>100</v>
      </c>
      <c r="F706" s="13"/>
      <c r="G706" s="13"/>
      <c r="H706" s="13">
        <f>H713+H720</f>
        <v>90</v>
      </c>
      <c r="I706" s="13">
        <f t="shared" ref="I706:J706" si="54">I713+I720</f>
        <v>10</v>
      </c>
      <c r="J706" s="13">
        <f t="shared" si="54"/>
        <v>0</v>
      </c>
      <c r="K706" s="246"/>
    </row>
    <row r="707" spans="1:11" ht="16.5" thickBot="1">
      <c r="A707" s="244"/>
      <c r="B707" s="110"/>
      <c r="C707" s="246"/>
      <c r="D707" s="117" t="s">
        <v>30</v>
      </c>
      <c r="E707" s="13">
        <f>E714+E721</f>
        <v>105</v>
      </c>
      <c r="F707" s="13"/>
      <c r="G707" s="13"/>
      <c r="H707" s="13">
        <f>H714+H721</f>
        <v>85</v>
      </c>
      <c r="I707" s="13">
        <f t="shared" ref="I707:J707" si="55">I714+I721</f>
        <v>10</v>
      </c>
      <c r="J707" s="13">
        <f t="shared" si="55"/>
        <v>10</v>
      </c>
      <c r="K707" s="246"/>
    </row>
    <row r="708" spans="1:11" ht="16.5" thickBot="1">
      <c r="A708" s="244"/>
      <c r="B708" s="110"/>
      <c r="C708" s="246"/>
      <c r="D708" s="117" t="s">
        <v>32</v>
      </c>
      <c r="E708" s="13">
        <f>E715+E722+E729</f>
        <v>332</v>
      </c>
      <c r="F708" s="13"/>
      <c r="G708" s="13"/>
      <c r="H708" s="13">
        <f>H715+H722+H729</f>
        <v>292</v>
      </c>
      <c r="I708" s="13">
        <f t="shared" ref="I708:J708" si="56">I715+I722</f>
        <v>30</v>
      </c>
      <c r="J708" s="13">
        <f t="shared" si="56"/>
        <v>10</v>
      </c>
      <c r="K708" s="246"/>
    </row>
    <row r="709" spans="1:11" ht="16.5" thickBot="1">
      <c r="A709" s="244"/>
      <c r="B709" s="110"/>
      <c r="C709" s="246"/>
      <c r="D709" s="117" t="s">
        <v>331</v>
      </c>
      <c r="E709" s="13">
        <f>E716+E723</f>
        <v>110</v>
      </c>
      <c r="F709" s="13"/>
      <c r="G709" s="13"/>
      <c r="H709" s="13">
        <f>H716+H723</f>
        <v>70</v>
      </c>
      <c r="I709" s="13">
        <f>I716+I723</f>
        <v>30</v>
      </c>
      <c r="J709" s="13">
        <f>J716+J723</f>
        <v>10</v>
      </c>
      <c r="K709" s="246"/>
    </row>
    <row r="710" spans="1:11" ht="16.5" thickBot="1">
      <c r="A710" s="108"/>
      <c r="B710" s="110"/>
      <c r="C710" s="103"/>
      <c r="D710" s="322" t="s">
        <v>445</v>
      </c>
      <c r="E710" s="27"/>
      <c r="F710" s="27"/>
      <c r="G710" s="27"/>
      <c r="H710" s="27"/>
      <c r="I710" s="27"/>
      <c r="J710" s="27"/>
      <c r="K710" s="103"/>
    </row>
    <row r="711" spans="1:11" ht="15.75">
      <c r="A711" s="243" t="s">
        <v>166</v>
      </c>
      <c r="B711" s="212" t="s">
        <v>168</v>
      </c>
      <c r="C711" s="245"/>
      <c r="D711" s="110" t="s">
        <v>446</v>
      </c>
      <c r="E711" s="241">
        <f>F711+G711+H711+I711+J711</f>
        <v>155</v>
      </c>
      <c r="F711" s="241"/>
      <c r="G711" s="241"/>
      <c r="H711" s="241">
        <f>H713+H714+H716+H715</f>
        <v>85</v>
      </c>
      <c r="I711" s="99">
        <f>I714+I716+I715</f>
        <v>50</v>
      </c>
      <c r="J711" s="241">
        <f>SUM(J713:J716)</f>
        <v>20</v>
      </c>
      <c r="K711" s="245" t="s">
        <v>162</v>
      </c>
    </row>
    <row r="712" spans="1:11" ht="16.5" thickBot="1">
      <c r="A712" s="244"/>
      <c r="B712" s="213"/>
      <c r="C712" s="246"/>
      <c r="D712" s="117" t="s">
        <v>26</v>
      </c>
      <c r="E712" s="242"/>
      <c r="F712" s="242"/>
      <c r="G712" s="242"/>
      <c r="H712" s="242"/>
      <c r="I712" s="100"/>
      <c r="J712" s="242"/>
      <c r="K712" s="246"/>
    </row>
    <row r="713" spans="1:11" ht="16.5" thickBot="1">
      <c r="A713" s="244"/>
      <c r="B713" s="213"/>
      <c r="C713" s="246"/>
      <c r="D713" s="117" t="s">
        <v>29</v>
      </c>
      <c r="E713" s="13">
        <f>F713+G713+H713+I713+J713</f>
        <v>0</v>
      </c>
      <c r="F713" s="13"/>
      <c r="G713" s="13"/>
      <c r="H713" s="13"/>
      <c r="I713" s="13"/>
      <c r="J713" s="13"/>
      <c r="K713" s="246"/>
    </row>
    <row r="714" spans="1:11" ht="16.5" thickBot="1">
      <c r="A714" s="244"/>
      <c r="B714" s="213"/>
      <c r="C714" s="246"/>
      <c r="D714" s="117" t="s">
        <v>30</v>
      </c>
      <c r="E714" s="13">
        <f t="shared" ref="E714:E716" si="57">F714+G714+H714+I714+J714</f>
        <v>35</v>
      </c>
      <c r="F714" s="13"/>
      <c r="G714" s="13"/>
      <c r="H714" s="13">
        <v>25</v>
      </c>
      <c r="I714" s="13">
        <v>10</v>
      </c>
      <c r="J714" s="13"/>
      <c r="K714" s="246"/>
    </row>
    <row r="715" spans="1:11" ht="16.5" thickBot="1">
      <c r="A715" s="244"/>
      <c r="B715" s="213"/>
      <c r="C715" s="246"/>
      <c r="D715" s="117" t="s">
        <v>32</v>
      </c>
      <c r="E715" s="13">
        <f t="shared" ref="E715" si="58">F715+G715+H715+I715+J715</f>
        <v>60</v>
      </c>
      <c r="F715" s="13"/>
      <c r="G715" s="13"/>
      <c r="H715" s="13">
        <v>30</v>
      </c>
      <c r="I715" s="13">
        <v>20</v>
      </c>
      <c r="J715" s="13">
        <v>10</v>
      </c>
      <c r="K715" s="246"/>
    </row>
    <row r="716" spans="1:11" ht="16.5" thickBot="1">
      <c r="A716" s="244"/>
      <c r="B716" s="213"/>
      <c r="C716" s="246"/>
      <c r="D716" s="117" t="s">
        <v>331</v>
      </c>
      <c r="E716" s="13">
        <f t="shared" si="57"/>
        <v>60</v>
      </c>
      <c r="F716" s="13"/>
      <c r="G716" s="13"/>
      <c r="H716" s="13">
        <v>30</v>
      </c>
      <c r="I716" s="13">
        <v>20</v>
      </c>
      <c r="J716" s="13">
        <v>10</v>
      </c>
      <c r="K716" s="246"/>
    </row>
    <row r="717" spans="1:11" ht="16.5" thickBot="1">
      <c r="A717" s="108"/>
      <c r="B717" s="214"/>
      <c r="C717" s="103"/>
      <c r="D717" s="322" t="s">
        <v>445</v>
      </c>
      <c r="E717" s="27"/>
      <c r="F717" s="27"/>
      <c r="G717" s="27"/>
      <c r="H717" s="27"/>
      <c r="I717" s="27"/>
      <c r="J717" s="27"/>
      <c r="K717" s="103"/>
    </row>
    <row r="718" spans="1:11" ht="15.75" customHeight="1">
      <c r="A718" s="215" t="s">
        <v>167</v>
      </c>
      <c r="B718" s="212" t="s">
        <v>388</v>
      </c>
      <c r="C718" s="215"/>
      <c r="D718" s="109" t="s">
        <v>446</v>
      </c>
      <c r="E718" s="241">
        <f>F718+G718+H718+I718+J718</f>
        <v>330</v>
      </c>
      <c r="F718" s="241"/>
      <c r="G718" s="241"/>
      <c r="H718" s="241">
        <f>H720+H721+H723+H722</f>
        <v>290</v>
      </c>
      <c r="I718" s="241">
        <f>I720+I721+I723+I722</f>
        <v>30</v>
      </c>
      <c r="J718" s="241">
        <f>SUM(J720:J723)</f>
        <v>10</v>
      </c>
      <c r="K718" s="245" t="s">
        <v>162</v>
      </c>
    </row>
    <row r="719" spans="1:11" ht="16.5" thickBot="1">
      <c r="A719" s="216"/>
      <c r="B719" s="213"/>
      <c r="C719" s="216"/>
      <c r="D719" s="117" t="s">
        <v>26</v>
      </c>
      <c r="E719" s="242"/>
      <c r="F719" s="242"/>
      <c r="G719" s="242"/>
      <c r="H719" s="242"/>
      <c r="I719" s="242"/>
      <c r="J719" s="242"/>
      <c r="K719" s="246"/>
    </row>
    <row r="720" spans="1:11" ht="16.5" thickBot="1">
      <c r="A720" s="216"/>
      <c r="B720" s="213"/>
      <c r="C720" s="216"/>
      <c r="D720" s="117" t="s">
        <v>29</v>
      </c>
      <c r="E720" s="13">
        <f>F720+G720+H720+I720+J720</f>
        <v>100</v>
      </c>
      <c r="F720" s="13"/>
      <c r="G720" s="13"/>
      <c r="H720" s="13">
        <v>90</v>
      </c>
      <c r="I720" s="13">
        <v>10</v>
      </c>
      <c r="J720" s="13"/>
      <c r="K720" s="246"/>
    </row>
    <row r="721" spans="1:11" ht="16.5" thickBot="1">
      <c r="A721" s="216"/>
      <c r="B721" s="213"/>
      <c r="C721" s="216"/>
      <c r="D721" s="117" t="s">
        <v>30</v>
      </c>
      <c r="E721" s="13">
        <f>F721+G721+H721+I721+J721</f>
        <v>70</v>
      </c>
      <c r="F721" s="13"/>
      <c r="G721" s="13"/>
      <c r="H721" s="13">
        <v>60</v>
      </c>
      <c r="I721" s="13"/>
      <c r="J721" s="13">
        <v>10</v>
      </c>
      <c r="K721" s="246"/>
    </row>
    <row r="722" spans="1:11" ht="16.5" thickBot="1">
      <c r="A722" s="216"/>
      <c r="B722" s="213"/>
      <c r="C722" s="216"/>
      <c r="D722" s="117" t="s">
        <v>32</v>
      </c>
      <c r="E722" s="13">
        <f>F722+G722+H722+I722+J722</f>
        <v>110</v>
      </c>
      <c r="F722" s="13"/>
      <c r="G722" s="13"/>
      <c r="H722" s="13">
        <f>40+60</f>
        <v>100</v>
      </c>
      <c r="I722" s="13">
        <v>10</v>
      </c>
      <c r="J722" s="13"/>
      <c r="K722" s="246"/>
    </row>
    <row r="723" spans="1:11" ht="16.5" thickBot="1">
      <c r="A723" s="216"/>
      <c r="B723" s="213"/>
      <c r="C723" s="216"/>
      <c r="D723" s="117" t="s">
        <v>331</v>
      </c>
      <c r="E723" s="13">
        <f>F723+G723+H723+I723+J723</f>
        <v>50</v>
      </c>
      <c r="F723" s="13"/>
      <c r="G723" s="13"/>
      <c r="H723" s="13">
        <v>40</v>
      </c>
      <c r="I723" s="13">
        <v>10</v>
      </c>
      <c r="J723" s="13"/>
      <c r="K723" s="246"/>
    </row>
    <row r="724" spans="1:11" ht="16.5" thickBot="1">
      <c r="A724" s="217"/>
      <c r="B724" s="214"/>
      <c r="C724" s="217"/>
      <c r="D724" s="322" t="s">
        <v>445</v>
      </c>
      <c r="E724" s="27"/>
      <c r="F724" s="27"/>
      <c r="G724" s="27"/>
      <c r="H724" s="27"/>
      <c r="I724" s="27"/>
      <c r="J724" s="27"/>
      <c r="K724" s="103"/>
    </row>
    <row r="725" spans="1:11" ht="16.5" customHeight="1">
      <c r="A725" s="215" t="s">
        <v>389</v>
      </c>
      <c r="B725" s="212" t="s">
        <v>390</v>
      </c>
      <c r="C725" s="215"/>
      <c r="D725" s="109" t="s">
        <v>446</v>
      </c>
      <c r="E725" s="257">
        <f>E729</f>
        <v>162</v>
      </c>
      <c r="F725" s="259"/>
      <c r="G725" s="259"/>
      <c r="H725" s="257">
        <f>H729</f>
        <v>162</v>
      </c>
      <c r="I725" s="259"/>
      <c r="J725" s="259"/>
      <c r="K725" s="245" t="s">
        <v>162</v>
      </c>
    </row>
    <row r="726" spans="1:11" ht="16.5" thickBot="1">
      <c r="A726" s="216"/>
      <c r="B726" s="213"/>
      <c r="C726" s="216"/>
      <c r="D726" s="117" t="s">
        <v>26</v>
      </c>
      <c r="E726" s="258"/>
      <c r="F726" s="260"/>
      <c r="G726" s="260"/>
      <c r="H726" s="258"/>
      <c r="I726" s="260"/>
      <c r="J726" s="260"/>
      <c r="K726" s="246"/>
    </row>
    <row r="727" spans="1:11" ht="16.5" thickBot="1">
      <c r="A727" s="216"/>
      <c r="B727" s="213"/>
      <c r="C727" s="216"/>
      <c r="D727" s="117" t="s">
        <v>29</v>
      </c>
      <c r="E727" s="100"/>
      <c r="F727" s="100"/>
      <c r="G727" s="100"/>
      <c r="H727" s="100"/>
      <c r="I727" s="100"/>
      <c r="J727" s="100"/>
      <c r="K727" s="246"/>
    </row>
    <row r="728" spans="1:11" ht="16.5" thickBot="1">
      <c r="A728" s="216"/>
      <c r="B728" s="213"/>
      <c r="C728" s="216"/>
      <c r="D728" s="117" t="s">
        <v>30</v>
      </c>
      <c r="E728" s="100"/>
      <c r="F728" s="100"/>
      <c r="G728" s="100"/>
      <c r="H728" s="100"/>
      <c r="I728" s="100"/>
      <c r="J728" s="100"/>
      <c r="K728" s="246"/>
    </row>
    <row r="729" spans="1:11" ht="16.5" thickBot="1">
      <c r="A729" s="216"/>
      <c r="B729" s="213"/>
      <c r="C729" s="216"/>
      <c r="D729" s="117" t="s">
        <v>32</v>
      </c>
      <c r="E729" s="100">
        <f>H729</f>
        <v>162</v>
      </c>
      <c r="F729" s="100"/>
      <c r="G729" s="100"/>
      <c r="H729" s="100">
        <v>162</v>
      </c>
      <c r="I729" s="100"/>
      <c r="J729" s="100"/>
      <c r="K729" s="246"/>
    </row>
    <row r="730" spans="1:11" ht="16.5" thickBot="1">
      <c r="A730" s="216"/>
      <c r="B730" s="213"/>
      <c r="C730" s="216"/>
      <c r="D730" s="117" t="s">
        <v>331</v>
      </c>
      <c r="E730" s="100"/>
      <c r="F730" s="100"/>
      <c r="G730" s="100"/>
      <c r="H730" s="100"/>
      <c r="I730" s="100"/>
      <c r="J730" s="100"/>
      <c r="K730" s="246"/>
    </row>
    <row r="731" spans="1:11" ht="16.5" thickBot="1">
      <c r="A731" s="217"/>
      <c r="B731" s="214"/>
      <c r="C731" s="217"/>
      <c r="D731" s="322" t="s">
        <v>445</v>
      </c>
      <c r="E731" s="27"/>
      <c r="F731" s="27"/>
      <c r="G731" s="27"/>
      <c r="H731" s="27"/>
      <c r="I731" s="27"/>
      <c r="J731" s="27"/>
      <c r="K731" s="110"/>
    </row>
    <row r="732" spans="1:11" ht="24" customHeight="1" thickBot="1">
      <c r="A732" s="21" t="s">
        <v>169</v>
      </c>
      <c r="B732" s="254" t="s">
        <v>170</v>
      </c>
      <c r="C732" s="255"/>
      <c r="D732" s="255"/>
      <c r="E732" s="255"/>
      <c r="F732" s="255"/>
      <c r="G732" s="255"/>
      <c r="H732" s="255"/>
      <c r="I732" s="255"/>
      <c r="J732" s="255"/>
      <c r="K732" s="256"/>
    </row>
    <row r="733" spans="1:11" ht="15.75">
      <c r="A733" s="243"/>
      <c r="B733" s="110"/>
      <c r="C733" s="245"/>
      <c r="D733" s="110" t="s">
        <v>446</v>
      </c>
      <c r="E733" s="241">
        <f>E740+E747+E754+E761</f>
        <v>281</v>
      </c>
      <c r="F733" s="241"/>
      <c r="G733" s="241"/>
      <c r="H733" s="241">
        <f>H740+H747+H754+H761</f>
        <v>231</v>
      </c>
      <c r="I733" s="241">
        <f>I740+I747+I754+I761</f>
        <v>32</v>
      </c>
      <c r="J733" s="241">
        <f>J740+J747+J754+J761</f>
        <v>18</v>
      </c>
      <c r="K733" s="245" t="s">
        <v>162</v>
      </c>
    </row>
    <row r="734" spans="1:11" ht="16.5" thickBot="1">
      <c r="A734" s="244"/>
      <c r="B734" s="110" t="s">
        <v>175</v>
      </c>
      <c r="C734" s="246"/>
      <c r="D734" s="117" t="s">
        <v>26</v>
      </c>
      <c r="E734" s="242"/>
      <c r="F734" s="242"/>
      <c r="G734" s="242"/>
      <c r="H734" s="242"/>
      <c r="I734" s="242"/>
      <c r="J734" s="242"/>
      <c r="K734" s="246"/>
    </row>
    <row r="735" spans="1:11" ht="16.5" thickBot="1">
      <c r="A735" s="244"/>
      <c r="B735" s="110"/>
      <c r="C735" s="246"/>
      <c r="D735" s="117" t="s">
        <v>29</v>
      </c>
      <c r="E735" s="13">
        <f>E742+E749+E756+E763</f>
        <v>69</v>
      </c>
      <c r="F735" s="13"/>
      <c r="G735" s="13"/>
      <c r="H735" s="13">
        <f t="shared" ref="H735:J736" si="59">H742+H749+H756+H763</f>
        <v>65</v>
      </c>
      <c r="I735" s="13">
        <f t="shared" si="59"/>
        <v>2</v>
      </c>
      <c r="J735" s="13">
        <f t="shared" si="59"/>
        <v>2</v>
      </c>
      <c r="K735" s="246"/>
    </row>
    <row r="736" spans="1:11" ht="16.5" thickBot="1">
      <c r="A736" s="244"/>
      <c r="B736" s="110"/>
      <c r="C736" s="246"/>
      <c r="D736" s="117" t="s">
        <v>359</v>
      </c>
      <c r="E736" s="13">
        <f>E743+E750+E757+E764</f>
        <v>70</v>
      </c>
      <c r="F736" s="13"/>
      <c r="G736" s="13"/>
      <c r="H736" s="13">
        <f t="shared" si="59"/>
        <v>56</v>
      </c>
      <c r="I736" s="13">
        <f t="shared" si="59"/>
        <v>10</v>
      </c>
      <c r="J736" s="13">
        <f t="shared" si="59"/>
        <v>4</v>
      </c>
      <c r="K736" s="246"/>
    </row>
    <row r="737" spans="1:11" ht="16.5" thickBot="1">
      <c r="A737" s="244"/>
      <c r="B737" s="110"/>
      <c r="C737" s="246"/>
      <c r="D737" s="117" t="s">
        <v>32</v>
      </c>
      <c r="E737" s="13">
        <f>E744+E751+E758+E765</f>
        <v>71</v>
      </c>
      <c r="F737" s="13"/>
      <c r="G737" s="13"/>
      <c r="H737" s="13">
        <f t="shared" ref="H737:J737" si="60">H744+H751+H758+H765</f>
        <v>55</v>
      </c>
      <c r="I737" s="13">
        <f t="shared" si="60"/>
        <v>10</v>
      </c>
      <c r="J737" s="13">
        <f t="shared" si="60"/>
        <v>6</v>
      </c>
      <c r="K737" s="246"/>
    </row>
    <row r="738" spans="1:11" ht="16.5" thickBot="1">
      <c r="A738" s="244"/>
      <c r="B738" s="110"/>
      <c r="C738" s="246"/>
      <c r="D738" s="117" t="s">
        <v>331</v>
      </c>
      <c r="E738" s="13">
        <f>E745+E752+E759+E766</f>
        <v>71</v>
      </c>
      <c r="F738" s="13"/>
      <c r="G738" s="13"/>
      <c r="H738" s="13">
        <f>H745+H752+H759+H766</f>
        <v>55</v>
      </c>
      <c r="I738" s="13">
        <f>I745+I752+I759+I766</f>
        <v>10</v>
      </c>
      <c r="J738" s="13">
        <f>J745+J752+J759+J766</f>
        <v>6</v>
      </c>
      <c r="K738" s="246"/>
    </row>
    <row r="739" spans="1:11" ht="16.5" thickBot="1">
      <c r="A739" s="108"/>
      <c r="B739" s="110"/>
      <c r="C739" s="103"/>
      <c r="D739" s="322" t="s">
        <v>445</v>
      </c>
      <c r="E739" s="27"/>
      <c r="F739" s="27"/>
      <c r="G739" s="27"/>
      <c r="H739" s="27"/>
      <c r="I739" s="27"/>
      <c r="J739" s="27"/>
      <c r="K739" s="103"/>
    </row>
    <row r="740" spans="1:11" ht="15.75" customHeight="1">
      <c r="A740" s="243" t="s">
        <v>171</v>
      </c>
      <c r="B740" s="212" t="s">
        <v>176</v>
      </c>
      <c r="C740" s="245"/>
      <c r="D740" s="110" t="s">
        <v>446</v>
      </c>
      <c r="E740" s="241">
        <f>F740+G740+H740+I740+J740</f>
        <v>65</v>
      </c>
      <c r="F740" s="241"/>
      <c r="G740" s="241"/>
      <c r="H740" s="241">
        <f>H742+H743+H745</f>
        <v>65</v>
      </c>
      <c r="I740" s="99">
        <f>I743+I745</f>
        <v>0</v>
      </c>
      <c r="J740" s="241">
        <f>SUM(J742:J745)</f>
        <v>0</v>
      </c>
      <c r="K740" s="245" t="s">
        <v>162</v>
      </c>
    </row>
    <row r="741" spans="1:11" ht="16.5" thickBot="1">
      <c r="A741" s="244"/>
      <c r="B741" s="213"/>
      <c r="C741" s="246"/>
      <c r="D741" s="117" t="s">
        <v>26</v>
      </c>
      <c r="E741" s="242"/>
      <c r="F741" s="242"/>
      <c r="G741" s="242"/>
      <c r="H741" s="242"/>
      <c r="I741" s="100"/>
      <c r="J741" s="242"/>
      <c r="K741" s="246"/>
    </row>
    <row r="742" spans="1:11" ht="16.5" thickBot="1">
      <c r="A742" s="244"/>
      <c r="B742" s="213"/>
      <c r="C742" s="246"/>
      <c r="D742" s="117" t="s">
        <v>29</v>
      </c>
      <c r="E742" s="13">
        <f>F742+G742+H742+I742+J742</f>
        <v>65</v>
      </c>
      <c r="F742" s="13"/>
      <c r="G742" s="13"/>
      <c r="H742" s="13">
        <v>65</v>
      </c>
      <c r="I742" s="13"/>
      <c r="J742" s="13"/>
      <c r="K742" s="246"/>
    </row>
    <row r="743" spans="1:11" ht="16.5" thickBot="1">
      <c r="A743" s="244"/>
      <c r="B743" s="213"/>
      <c r="C743" s="246"/>
      <c r="D743" s="117" t="s">
        <v>30</v>
      </c>
      <c r="E743" s="13">
        <f t="shared" ref="E743:E745" si="61">F743+G743+H743+I743+J743</f>
        <v>0</v>
      </c>
      <c r="F743" s="13"/>
      <c r="G743" s="13"/>
      <c r="H743" s="13"/>
      <c r="I743" s="13"/>
      <c r="J743" s="13"/>
      <c r="K743" s="246"/>
    </row>
    <row r="744" spans="1:11" ht="16.5" thickBot="1">
      <c r="A744" s="244"/>
      <c r="B744" s="213"/>
      <c r="C744" s="246"/>
      <c r="D744" s="117" t="s">
        <v>32</v>
      </c>
      <c r="E744" s="13">
        <f t="shared" ref="E744" si="62">F744+G744+H744+I744+J744</f>
        <v>0</v>
      </c>
      <c r="F744" s="13"/>
      <c r="G744" s="13"/>
      <c r="H744" s="13"/>
      <c r="I744" s="13"/>
      <c r="J744" s="13"/>
      <c r="K744" s="246"/>
    </row>
    <row r="745" spans="1:11" ht="16.5" thickBot="1">
      <c r="A745" s="244"/>
      <c r="B745" s="213"/>
      <c r="C745" s="246"/>
      <c r="D745" s="117" t="s">
        <v>331</v>
      </c>
      <c r="E745" s="13">
        <f t="shared" si="61"/>
        <v>0</v>
      </c>
      <c r="F745" s="13"/>
      <c r="G745" s="13"/>
      <c r="H745" s="13"/>
      <c r="I745" s="13"/>
      <c r="J745" s="13"/>
      <c r="K745" s="246"/>
    </row>
    <row r="746" spans="1:11" ht="16.5" thickBot="1">
      <c r="A746" s="108"/>
      <c r="B746" s="214"/>
      <c r="C746" s="103"/>
      <c r="D746" s="322" t="s">
        <v>445</v>
      </c>
      <c r="E746" s="27"/>
      <c r="F746" s="27"/>
      <c r="G746" s="27"/>
      <c r="H746" s="27"/>
      <c r="I746" s="27"/>
      <c r="J746" s="27"/>
      <c r="K746" s="103"/>
    </row>
    <row r="747" spans="1:11" ht="15.75" customHeight="1">
      <c r="A747" s="215" t="s">
        <v>172</v>
      </c>
      <c r="B747" s="212" t="s">
        <v>177</v>
      </c>
      <c r="C747" s="215"/>
      <c r="D747" s="109" t="s">
        <v>446</v>
      </c>
      <c r="E747" s="241">
        <f>F747+G747+H747+I747+J747</f>
        <v>18</v>
      </c>
      <c r="F747" s="241"/>
      <c r="G747" s="241"/>
      <c r="H747" s="241">
        <f>H749+H750+H752</f>
        <v>2</v>
      </c>
      <c r="I747" s="241">
        <f>I749+I750+I752</f>
        <v>0</v>
      </c>
      <c r="J747" s="241">
        <f>SUM(J749:J752)</f>
        <v>16</v>
      </c>
      <c r="K747" s="245" t="s">
        <v>162</v>
      </c>
    </row>
    <row r="748" spans="1:11" ht="16.5" thickBot="1">
      <c r="A748" s="216"/>
      <c r="B748" s="213"/>
      <c r="C748" s="216"/>
      <c r="D748" s="117" t="s">
        <v>26</v>
      </c>
      <c r="E748" s="242"/>
      <c r="F748" s="242"/>
      <c r="G748" s="242"/>
      <c r="H748" s="242"/>
      <c r="I748" s="242"/>
      <c r="J748" s="242"/>
      <c r="K748" s="246"/>
    </row>
    <row r="749" spans="1:11" ht="16.5" thickBot="1">
      <c r="A749" s="216"/>
      <c r="B749" s="213"/>
      <c r="C749" s="216"/>
      <c r="D749" s="117" t="s">
        <v>29</v>
      </c>
      <c r="E749" s="13">
        <f>F749+G749+H749+I749+J749</f>
        <v>2</v>
      </c>
      <c r="F749" s="13"/>
      <c r="G749" s="13"/>
      <c r="H749" s="13"/>
      <c r="I749" s="13"/>
      <c r="J749" s="13">
        <v>2</v>
      </c>
      <c r="K749" s="246"/>
    </row>
    <row r="750" spans="1:11" ht="16.5" thickBot="1">
      <c r="A750" s="216"/>
      <c r="B750" s="213"/>
      <c r="C750" s="216"/>
      <c r="D750" s="117" t="s">
        <v>30</v>
      </c>
      <c r="E750" s="13">
        <f>F750+G750+H750+I750+J750</f>
        <v>4</v>
      </c>
      <c r="F750" s="13"/>
      <c r="G750" s="13"/>
      <c r="H750" s="13">
        <v>2</v>
      </c>
      <c r="I750" s="13"/>
      <c r="J750" s="13">
        <v>2</v>
      </c>
      <c r="K750" s="246"/>
    </row>
    <row r="751" spans="1:11" ht="16.5" thickBot="1">
      <c r="A751" s="216"/>
      <c r="B751" s="213"/>
      <c r="C751" s="216"/>
      <c r="D751" s="117" t="s">
        <v>32</v>
      </c>
      <c r="E751" s="13">
        <f>F751+G751+H751+I751+J751</f>
        <v>6</v>
      </c>
      <c r="F751" s="13"/>
      <c r="G751" s="13"/>
      <c r="H751" s="13"/>
      <c r="I751" s="13"/>
      <c r="J751" s="13">
        <v>6</v>
      </c>
      <c r="K751" s="246"/>
    </row>
    <row r="752" spans="1:11" ht="16.5" thickBot="1">
      <c r="A752" s="216"/>
      <c r="B752" s="213"/>
      <c r="C752" s="216"/>
      <c r="D752" s="117" t="s">
        <v>331</v>
      </c>
      <c r="E752" s="13">
        <f>F752+G752+H752+I752+J752</f>
        <v>6</v>
      </c>
      <c r="F752" s="13"/>
      <c r="G752" s="13"/>
      <c r="H752" s="13"/>
      <c r="I752" s="13"/>
      <c r="J752" s="13">
        <v>6</v>
      </c>
      <c r="K752" s="246"/>
    </row>
    <row r="753" spans="1:11" ht="16.5" thickBot="1">
      <c r="A753" s="217"/>
      <c r="B753" s="214"/>
      <c r="C753" s="217"/>
      <c r="D753" s="322" t="s">
        <v>445</v>
      </c>
      <c r="E753" s="27"/>
      <c r="F753" s="27"/>
      <c r="G753" s="27"/>
      <c r="H753" s="27"/>
      <c r="I753" s="27"/>
      <c r="J753" s="27"/>
      <c r="K753" s="103"/>
    </row>
    <row r="754" spans="1:11" ht="15.75" customHeight="1">
      <c r="A754" s="243" t="s">
        <v>173</v>
      </c>
      <c r="B754" s="212" t="s">
        <v>178</v>
      </c>
      <c r="C754" s="245"/>
      <c r="D754" s="110" t="s">
        <v>446</v>
      </c>
      <c r="E754" s="241">
        <f>F754+G754+H754+I754+J754</f>
        <v>166</v>
      </c>
      <c r="F754" s="241"/>
      <c r="G754" s="241"/>
      <c r="H754" s="241">
        <f>H756+H757+H759+H758</f>
        <v>164</v>
      </c>
      <c r="I754" s="99">
        <f>I756+I757+I759</f>
        <v>2</v>
      </c>
      <c r="J754" s="241">
        <f>SUM(J756:J759)</f>
        <v>0</v>
      </c>
      <c r="K754" s="245" t="s">
        <v>162</v>
      </c>
    </row>
    <row r="755" spans="1:11" ht="16.5" thickBot="1">
      <c r="A755" s="244"/>
      <c r="B755" s="213"/>
      <c r="C755" s="246"/>
      <c r="D755" s="117" t="s">
        <v>26</v>
      </c>
      <c r="E755" s="242"/>
      <c r="F755" s="242"/>
      <c r="G755" s="242"/>
      <c r="H755" s="242"/>
      <c r="I755" s="100"/>
      <c r="J755" s="242"/>
      <c r="K755" s="246"/>
    </row>
    <row r="756" spans="1:11" ht="16.5" thickBot="1">
      <c r="A756" s="244"/>
      <c r="B756" s="213"/>
      <c r="C756" s="246"/>
      <c r="D756" s="117" t="s">
        <v>29</v>
      </c>
      <c r="E756" s="13">
        <f>F756+G756+H756+I756+J756</f>
        <v>2</v>
      </c>
      <c r="F756" s="13"/>
      <c r="G756" s="13"/>
      <c r="H756" s="13"/>
      <c r="I756" s="13">
        <v>2</v>
      </c>
      <c r="J756" s="13"/>
      <c r="K756" s="246"/>
    </row>
    <row r="757" spans="1:11" ht="16.5" thickBot="1">
      <c r="A757" s="244"/>
      <c r="B757" s="213"/>
      <c r="C757" s="246"/>
      <c r="D757" s="117" t="s">
        <v>30</v>
      </c>
      <c r="E757" s="13">
        <f t="shared" ref="E757:E759" si="63">F757+G757+H757+I757+J757</f>
        <v>54</v>
      </c>
      <c r="F757" s="13"/>
      <c r="G757" s="13"/>
      <c r="H757" s="13">
        <v>54</v>
      </c>
      <c r="I757" s="13"/>
      <c r="J757" s="13"/>
      <c r="K757" s="246"/>
    </row>
    <row r="758" spans="1:11" ht="16.5" thickBot="1">
      <c r="A758" s="244"/>
      <c r="B758" s="213"/>
      <c r="C758" s="246"/>
      <c r="D758" s="117" t="s">
        <v>32</v>
      </c>
      <c r="E758" s="13">
        <f t="shared" ref="E758" si="64">F758+G758+H758+I758+J758</f>
        <v>55</v>
      </c>
      <c r="F758" s="13"/>
      <c r="G758" s="13"/>
      <c r="H758" s="13">
        <v>55</v>
      </c>
      <c r="I758" s="13"/>
      <c r="J758" s="13"/>
      <c r="K758" s="246"/>
    </row>
    <row r="759" spans="1:11" ht="16.5" thickBot="1">
      <c r="A759" s="244"/>
      <c r="B759" s="213"/>
      <c r="C759" s="246"/>
      <c r="D759" s="117" t="s">
        <v>331</v>
      </c>
      <c r="E759" s="13">
        <f t="shared" si="63"/>
        <v>55</v>
      </c>
      <c r="F759" s="13"/>
      <c r="G759" s="13"/>
      <c r="H759" s="13">
        <v>55</v>
      </c>
      <c r="I759" s="13"/>
      <c r="J759" s="13"/>
      <c r="K759" s="246"/>
    </row>
    <row r="760" spans="1:11" ht="16.5" thickBot="1">
      <c r="A760" s="108"/>
      <c r="B760" s="214"/>
      <c r="C760" s="103"/>
      <c r="D760" s="322" t="s">
        <v>445</v>
      </c>
      <c r="E760" s="27"/>
      <c r="F760" s="27"/>
      <c r="G760" s="27"/>
      <c r="H760" s="27"/>
      <c r="I760" s="27"/>
      <c r="J760" s="27"/>
      <c r="K760" s="103"/>
    </row>
    <row r="761" spans="1:11" ht="15.75" customHeight="1">
      <c r="A761" s="215" t="s">
        <v>174</v>
      </c>
      <c r="B761" s="212" t="s">
        <v>179</v>
      </c>
      <c r="C761" s="215"/>
      <c r="D761" s="109" t="s">
        <v>446</v>
      </c>
      <c r="E761" s="241">
        <f>F761+G761+H761+I761+J761</f>
        <v>32</v>
      </c>
      <c r="F761" s="241"/>
      <c r="G761" s="241"/>
      <c r="H761" s="241">
        <f>H763+H764+H766</f>
        <v>0</v>
      </c>
      <c r="I761" s="241">
        <f>I763+I764+I766+I765</f>
        <v>30</v>
      </c>
      <c r="J761" s="241">
        <f>SUM(J763:J766)</f>
        <v>2</v>
      </c>
      <c r="K761" s="245" t="s">
        <v>162</v>
      </c>
    </row>
    <row r="762" spans="1:11" ht="16.5" thickBot="1">
      <c r="A762" s="216"/>
      <c r="B762" s="213"/>
      <c r="C762" s="216"/>
      <c r="D762" s="117" t="s">
        <v>26</v>
      </c>
      <c r="E762" s="242"/>
      <c r="F762" s="242"/>
      <c r="G762" s="242"/>
      <c r="H762" s="242"/>
      <c r="I762" s="242"/>
      <c r="J762" s="242"/>
      <c r="K762" s="246"/>
    </row>
    <row r="763" spans="1:11" ht="16.5" thickBot="1">
      <c r="A763" s="216"/>
      <c r="B763" s="213"/>
      <c r="C763" s="216"/>
      <c r="D763" s="117" t="s">
        <v>29</v>
      </c>
      <c r="E763" s="13">
        <f>F763+G763+H763+I763+J763</f>
        <v>0</v>
      </c>
      <c r="F763" s="13"/>
      <c r="G763" s="13"/>
      <c r="H763" s="13"/>
      <c r="I763" s="13"/>
      <c r="J763" s="13"/>
      <c r="K763" s="246"/>
    </row>
    <row r="764" spans="1:11" ht="16.5" thickBot="1">
      <c r="A764" s="216"/>
      <c r="B764" s="213"/>
      <c r="C764" s="216"/>
      <c r="D764" s="117" t="s">
        <v>30</v>
      </c>
      <c r="E764" s="13">
        <f>F764+G764+H764+I764+J764</f>
        <v>12</v>
      </c>
      <c r="F764" s="13"/>
      <c r="G764" s="13"/>
      <c r="H764" s="13"/>
      <c r="I764" s="13">
        <v>10</v>
      </c>
      <c r="J764" s="13">
        <v>2</v>
      </c>
      <c r="K764" s="246"/>
    </row>
    <row r="765" spans="1:11" ht="16.5" thickBot="1">
      <c r="A765" s="216"/>
      <c r="B765" s="213"/>
      <c r="C765" s="216"/>
      <c r="D765" s="117" t="s">
        <v>32</v>
      </c>
      <c r="E765" s="13">
        <f>F765+G765+H765+I765+J765</f>
        <v>10</v>
      </c>
      <c r="F765" s="13"/>
      <c r="G765" s="13"/>
      <c r="H765" s="13"/>
      <c r="I765" s="13">
        <v>10</v>
      </c>
      <c r="J765" s="13"/>
      <c r="K765" s="246"/>
    </row>
    <row r="766" spans="1:11" ht="16.5" thickBot="1">
      <c r="A766" s="216"/>
      <c r="B766" s="213"/>
      <c r="C766" s="216"/>
      <c r="D766" s="117" t="s">
        <v>331</v>
      </c>
      <c r="E766" s="13">
        <f>F766+G766+H766+I766+J766</f>
        <v>10</v>
      </c>
      <c r="F766" s="13"/>
      <c r="G766" s="13"/>
      <c r="H766" s="13"/>
      <c r="I766" s="13">
        <v>10</v>
      </c>
      <c r="J766" s="13"/>
      <c r="K766" s="246"/>
    </row>
    <row r="767" spans="1:11" ht="16.5" thickBot="1">
      <c r="A767" s="217"/>
      <c r="B767" s="214"/>
      <c r="C767" s="217"/>
      <c r="D767" s="322" t="s">
        <v>445</v>
      </c>
      <c r="E767" s="27"/>
      <c r="F767" s="27"/>
      <c r="G767" s="27"/>
      <c r="H767" s="27"/>
      <c r="I767" s="27"/>
      <c r="J767" s="27"/>
      <c r="K767" s="110"/>
    </row>
    <row r="768" spans="1:11" ht="16.5" thickBot="1">
      <c r="A768" s="21" t="s">
        <v>186</v>
      </c>
      <c r="B768" s="254" t="s">
        <v>180</v>
      </c>
      <c r="C768" s="255"/>
      <c r="D768" s="255"/>
      <c r="E768" s="255"/>
      <c r="F768" s="255"/>
      <c r="G768" s="255"/>
      <c r="H768" s="255"/>
      <c r="I768" s="255"/>
      <c r="J768" s="255"/>
      <c r="K768" s="256"/>
    </row>
    <row r="769" spans="1:11" ht="15.75">
      <c r="A769" s="243"/>
      <c r="B769" s="110"/>
      <c r="C769" s="245"/>
      <c r="D769" s="110" t="s">
        <v>446</v>
      </c>
      <c r="E769" s="241">
        <f>E776+E783+E790+E797+E804+E811+E818+E825+E832</f>
        <v>35930.5</v>
      </c>
      <c r="F769" s="241"/>
      <c r="G769" s="241"/>
      <c r="H769" s="241">
        <f>H776+H783+H790+H797+H804+H811+H818+H825+H832</f>
        <v>35869.5</v>
      </c>
      <c r="I769" s="241">
        <f>I776+I783+I790+I797+I804+I812+I818</f>
        <v>0</v>
      </c>
      <c r="J769" s="241">
        <f>J776+J783+J790+J797+J804+J811+J818</f>
        <v>61</v>
      </c>
      <c r="K769" s="245" t="s">
        <v>162</v>
      </c>
    </row>
    <row r="770" spans="1:11" ht="16.5" thickBot="1">
      <c r="A770" s="244"/>
      <c r="B770" s="110" t="s">
        <v>187</v>
      </c>
      <c r="C770" s="246"/>
      <c r="D770" s="117" t="s">
        <v>26</v>
      </c>
      <c r="E770" s="242"/>
      <c r="F770" s="242"/>
      <c r="G770" s="242"/>
      <c r="H770" s="242"/>
      <c r="I770" s="242"/>
      <c r="J770" s="242"/>
      <c r="K770" s="246"/>
    </row>
    <row r="771" spans="1:11" ht="16.5" thickBot="1">
      <c r="A771" s="244"/>
      <c r="B771" s="110"/>
      <c r="C771" s="246"/>
      <c r="D771" s="117" t="s">
        <v>29</v>
      </c>
      <c r="E771" s="13">
        <f>E778+E785+E792+E799+E806+E813+E820</f>
        <v>8514</v>
      </c>
      <c r="F771" s="13"/>
      <c r="G771" s="13"/>
      <c r="H771" s="13">
        <f>H778+H785+H792+H799+H806+H813+H820</f>
        <v>8506</v>
      </c>
      <c r="I771" s="13"/>
      <c r="J771" s="13">
        <f>J778+J785+J792+J799+J806+J813+J820</f>
        <v>8</v>
      </c>
      <c r="K771" s="246"/>
    </row>
    <row r="772" spans="1:11" ht="16.5" thickBot="1">
      <c r="A772" s="244"/>
      <c r="B772" s="110"/>
      <c r="C772" s="246"/>
      <c r="D772" s="117" t="s">
        <v>30</v>
      </c>
      <c r="E772" s="13" t="s">
        <v>363</v>
      </c>
      <c r="F772" s="13"/>
      <c r="G772" s="13"/>
      <c r="H772" s="13">
        <f>H779+H786+H793+H800+H807+H814+H821+H828+H835</f>
        <v>8881</v>
      </c>
      <c r="I772" s="13"/>
      <c r="J772" s="13">
        <f>J779+J786+J793+J800+J807+J814+J821</f>
        <v>11</v>
      </c>
      <c r="K772" s="246"/>
    </row>
    <row r="773" spans="1:11" ht="16.5" thickBot="1">
      <c r="A773" s="244"/>
      <c r="B773" s="110"/>
      <c r="C773" s="246"/>
      <c r="D773" s="117" t="s">
        <v>32</v>
      </c>
      <c r="E773" s="13">
        <f>E780+E787+E794+E801+E808+E815+E822+E836+E829</f>
        <v>9357.5</v>
      </c>
      <c r="F773" s="13"/>
      <c r="G773" s="13"/>
      <c r="H773" s="13">
        <f>H780+H787+H794+H801+H808+H815+H822+H829+H836</f>
        <v>9336.5</v>
      </c>
      <c r="I773" s="13"/>
      <c r="J773" s="13">
        <f t="shared" ref="J773" si="65">J780+J787+J794+J801+J808+J815+J822</f>
        <v>21</v>
      </c>
      <c r="K773" s="246"/>
    </row>
    <row r="774" spans="1:11" ht="16.5" thickBot="1">
      <c r="A774" s="244"/>
      <c r="B774" s="110"/>
      <c r="C774" s="246"/>
      <c r="D774" s="117" t="s">
        <v>331</v>
      </c>
      <c r="E774" s="13">
        <f>E781+E788+E795+E802+E809+E816+E823+E837</f>
        <v>9167</v>
      </c>
      <c r="F774" s="13"/>
      <c r="G774" s="13"/>
      <c r="H774" s="13">
        <f>H781+H788+H795+H802+H809+H816+H823+H837</f>
        <v>9146</v>
      </c>
      <c r="I774" s="13"/>
      <c r="J774" s="13">
        <f>J781+J788+J795+J802+J809+J816+J823</f>
        <v>21</v>
      </c>
      <c r="K774" s="246"/>
    </row>
    <row r="775" spans="1:11" ht="16.5" thickBot="1">
      <c r="A775" s="108"/>
      <c r="B775" s="110"/>
      <c r="C775" s="103"/>
      <c r="D775" s="322" t="s">
        <v>445</v>
      </c>
      <c r="E775" s="27"/>
      <c r="F775" s="27"/>
      <c r="G775" s="27"/>
      <c r="H775" s="27"/>
      <c r="I775" s="27"/>
      <c r="J775" s="27"/>
      <c r="K775" s="103"/>
    </row>
    <row r="776" spans="1:11" ht="15.75">
      <c r="A776" s="243" t="s">
        <v>188</v>
      </c>
      <c r="B776" s="212" t="s">
        <v>181</v>
      </c>
      <c r="C776" s="245"/>
      <c r="D776" s="110" t="s">
        <v>446</v>
      </c>
      <c r="E776" s="241">
        <f>F776+G776+H776+I776+J776</f>
        <v>32696</v>
      </c>
      <c r="F776" s="241"/>
      <c r="G776" s="241"/>
      <c r="H776" s="241">
        <f>H778+H779+H781+H780</f>
        <v>32696</v>
      </c>
      <c r="I776" s="99">
        <f>I779+I781</f>
        <v>0</v>
      </c>
      <c r="J776" s="241">
        <f>SUM(J778:J781)</f>
        <v>0</v>
      </c>
      <c r="K776" s="245" t="s">
        <v>162</v>
      </c>
    </row>
    <row r="777" spans="1:11" ht="16.5" thickBot="1">
      <c r="A777" s="244"/>
      <c r="B777" s="213"/>
      <c r="C777" s="246"/>
      <c r="D777" s="117" t="s">
        <v>26</v>
      </c>
      <c r="E777" s="242"/>
      <c r="F777" s="242"/>
      <c r="G777" s="242"/>
      <c r="H777" s="242"/>
      <c r="I777" s="100"/>
      <c r="J777" s="242"/>
      <c r="K777" s="246"/>
    </row>
    <row r="778" spans="1:11" ht="16.5" thickBot="1">
      <c r="A778" s="244"/>
      <c r="B778" s="213"/>
      <c r="C778" s="246"/>
      <c r="D778" s="117" t="s">
        <v>29</v>
      </c>
      <c r="E778" s="13">
        <f>F778+G778+H778+I778+J778</f>
        <v>7824</v>
      </c>
      <c r="F778" s="13"/>
      <c r="G778" s="13"/>
      <c r="H778" s="13">
        <v>7824</v>
      </c>
      <c r="I778" s="13"/>
      <c r="J778" s="13"/>
      <c r="K778" s="246"/>
    </row>
    <row r="779" spans="1:11" ht="16.5" thickBot="1">
      <c r="A779" s="244"/>
      <c r="B779" s="213"/>
      <c r="C779" s="246"/>
      <c r="D779" s="117" t="s">
        <v>30</v>
      </c>
      <c r="E779" s="13">
        <f t="shared" ref="E779:E781" si="66">F779+G779+H779+I779+J779</f>
        <v>8124</v>
      </c>
      <c r="F779" s="13"/>
      <c r="G779" s="13"/>
      <c r="H779" s="13">
        <f>7824+300</f>
        <v>8124</v>
      </c>
      <c r="I779" s="13"/>
      <c r="J779" s="13"/>
      <c r="K779" s="246"/>
    </row>
    <row r="780" spans="1:11" ht="16.5" thickBot="1">
      <c r="A780" s="244"/>
      <c r="B780" s="213"/>
      <c r="C780" s="246"/>
      <c r="D780" s="117" t="s">
        <v>32</v>
      </c>
      <c r="E780" s="13">
        <f t="shared" ref="E780" si="67">F780+G780+H780+I780+J780</f>
        <v>8374</v>
      </c>
      <c r="F780" s="13"/>
      <c r="G780" s="13"/>
      <c r="H780" s="13">
        <f>8124+250</f>
        <v>8374</v>
      </c>
      <c r="I780" s="13"/>
      <c r="J780" s="13"/>
      <c r="K780" s="246"/>
    </row>
    <row r="781" spans="1:11" ht="16.5" thickBot="1">
      <c r="A781" s="244"/>
      <c r="B781" s="213"/>
      <c r="C781" s="246"/>
      <c r="D781" s="117" t="s">
        <v>331</v>
      </c>
      <c r="E781" s="13">
        <f t="shared" si="66"/>
        <v>8374</v>
      </c>
      <c r="F781" s="13"/>
      <c r="G781" s="13"/>
      <c r="H781" s="13">
        <f>8124+250</f>
        <v>8374</v>
      </c>
      <c r="I781" s="13"/>
      <c r="J781" s="13"/>
      <c r="K781" s="246"/>
    </row>
    <row r="782" spans="1:11" ht="16.5" thickBot="1">
      <c r="A782" s="108"/>
      <c r="B782" s="214"/>
      <c r="C782" s="103"/>
      <c r="D782" s="322" t="s">
        <v>445</v>
      </c>
      <c r="E782" s="27"/>
      <c r="F782" s="27"/>
      <c r="G782" s="27"/>
      <c r="H782" s="27"/>
      <c r="I782" s="27"/>
      <c r="J782" s="27"/>
      <c r="K782" s="103"/>
    </row>
    <row r="783" spans="1:11" ht="15.75">
      <c r="A783" s="215" t="s">
        <v>189</v>
      </c>
      <c r="B783" s="212" t="s">
        <v>145</v>
      </c>
      <c r="C783" s="215"/>
      <c r="D783" s="109" t="s">
        <v>446</v>
      </c>
      <c r="E783" s="241">
        <f>F783+G783+H783+I783+J783</f>
        <v>296</v>
      </c>
      <c r="F783" s="241"/>
      <c r="G783" s="241"/>
      <c r="H783" s="241">
        <f>H785+H786+H788+H787</f>
        <v>296</v>
      </c>
      <c r="I783" s="241">
        <f>I785+I786+I788</f>
        <v>0</v>
      </c>
      <c r="J783" s="241">
        <f>SUM(J785:J788)</f>
        <v>0</v>
      </c>
      <c r="K783" s="245" t="s">
        <v>162</v>
      </c>
    </row>
    <row r="784" spans="1:11" ht="16.5" thickBot="1">
      <c r="A784" s="216"/>
      <c r="B784" s="213"/>
      <c r="C784" s="216"/>
      <c r="D784" s="117" t="s">
        <v>26</v>
      </c>
      <c r="E784" s="242"/>
      <c r="F784" s="242"/>
      <c r="G784" s="242"/>
      <c r="H784" s="242"/>
      <c r="I784" s="242"/>
      <c r="J784" s="242"/>
      <c r="K784" s="246"/>
    </row>
    <row r="785" spans="1:11" ht="16.5" thickBot="1">
      <c r="A785" s="216"/>
      <c r="B785" s="213"/>
      <c r="C785" s="216"/>
      <c r="D785" s="117" t="s">
        <v>29</v>
      </c>
      <c r="E785" s="13">
        <f>F785+G785+H785+I785+J785</f>
        <v>66</v>
      </c>
      <c r="F785" s="13"/>
      <c r="G785" s="13"/>
      <c r="H785" s="13">
        <v>66</v>
      </c>
      <c r="I785" s="13"/>
      <c r="J785" s="13"/>
      <c r="K785" s="246"/>
    </row>
    <row r="786" spans="1:11" ht="16.5" thickBot="1">
      <c r="A786" s="216"/>
      <c r="B786" s="213"/>
      <c r="C786" s="216"/>
      <c r="D786" s="117" t="s">
        <v>30</v>
      </c>
      <c r="E786" s="13">
        <f>F786+G786+H786+I786+J786</f>
        <v>70</v>
      </c>
      <c r="F786" s="13"/>
      <c r="G786" s="13"/>
      <c r="H786" s="13">
        <v>70</v>
      </c>
      <c r="I786" s="13"/>
      <c r="J786" s="13"/>
      <c r="K786" s="246"/>
    </row>
    <row r="787" spans="1:11" ht="16.5" thickBot="1">
      <c r="A787" s="216"/>
      <c r="B787" s="213"/>
      <c r="C787" s="216"/>
      <c r="D787" s="117" t="s">
        <v>32</v>
      </c>
      <c r="E787" s="13">
        <f>F787+G787+H787+I787+J787</f>
        <v>80</v>
      </c>
      <c r="F787" s="13"/>
      <c r="G787" s="13"/>
      <c r="H787" s="13">
        <v>80</v>
      </c>
      <c r="I787" s="13"/>
      <c r="J787" s="13"/>
      <c r="K787" s="246"/>
    </row>
    <row r="788" spans="1:11" ht="16.5" thickBot="1">
      <c r="A788" s="216"/>
      <c r="B788" s="213"/>
      <c r="C788" s="216"/>
      <c r="D788" s="117" t="s">
        <v>331</v>
      </c>
      <c r="E788" s="13">
        <f>F788+G788+H788+I788+J788</f>
        <v>80</v>
      </c>
      <c r="F788" s="13"/>
      <c r="G788" s="13"/>
      <c r="H788" s="13">
        <v>80</v>
      </c>
      <c r="I788" s="13"/>
      <c r="J788" s="13"/>
      <c r="K788" s="246"/>
    </row>
    <row r="789" spans="1:11" ht="16.5" thickBot="1">
      <c r="A789" s="217"/>
      <c r="B789" s="214"/>
      <c r="C789" s="217"/>
      <c r="D789" s="322" t="s">
        <v>445</v>
      </c>
      <c r="E789" s="27"/>
      <c r="F789" s="27"/>
      <c r="G789" s="27"/>
      <c r="H789" s="27"/>
      <c r="I789" s="27"/>
      <c r="J789" s="27"/>
      <c r="K789" s="103"/>
    </row>
    <row r="790" spans="1:11" ht="15.75" customHeight="1">
      <c r="A790" s="243" t="s">
        <v>190</v>
      </c>
      <c r="B790" s="212" t="s">
        <v>341</v>
      </c>
      <c r="C790" s="245"/>
      <c r="D790" s="110" t="s">
        <v>446</v>
      </c>
      <c r="E790" s="241">
        <f>F790+G790+H790+I790+J790</f>
        <v>2035</v>
      </c>
      <c r="F790" s="241"/>
      <c r="G790" s="241"/>
      <c r="H790" s="241">
        <f>H792+H793+H795+H794</f>
        <v>2035</v>
      </c>
      <c r="I790" s="99">
        <f>I792+I793+I795</f>
        <v>0</v>
      </c>
      <c r="J790" s="241">
        <f>SUM(J792:J795)</f>
        <v>0</v>
      </c>
      <c r="K790" s="245" t="s">
        <v>162</v>
      </c>
    </row>
    <row r="791" spans="1:11" ht="16.5" thickBot="1">
      <c r="A791" s="244"/>
      <c r="B791" s="213"/>
      <c r="C791" s="246"/>
      <c r="D791" s="117" t="s">
        <v>26</v>
      </c>
      <c r="E791" s="242"/>
      <c r="F791" s="242"/>
      <c r="G791" s="242"/>
      <c r="H791" s="242"/>
      <c r="I791" s="100"/>
      <c r="J791" s="242"/>
      <c r="K791" s="246"/>
    </row>
    <row r="792" spans="1:11" ht="16.5" thickBot="1">
      <c r="A792" s="244"/>
      <c r="B792" s="213"/>
      <c r="C792" s="246"/>
      <c r="D792" s="117" t="s">
        <v>29</v>
      </c>
      <c r="E792" s="13">
        <f>F792+G792+H792+I792+J792</f>
        <v>495</v>
      </c>
      <c r="F792" s="13"/>
      <c r="G792" s="13"/>
      <c r="H792" s="13">
        <v>495</v>
      </c>
      <c r="I792" s="13"/>
      <c r="J792" s="13"/>
      <c r="K792" s="246"/>
    </row>
    <row r="793" spans="1:11" ht="16.5" thickBot="1">
      <c r="A793" s="244"/>
      <c r="B793" s="213"/>
      <c r="C793" s="246"/>
      <c r="D793" s="117" t="s">
        <v>30</v>
      </c>
      <c r="E793" s="13">
        <f t="shared" ref="E793:E795" si="68">F793+G793+H793+I793+J793</f>
        <v>500</v>
      </c>
      <c r="F793" s="13"/>
      <c r="G793" s="13"/>
      <c r="H793" s="13">
        <v>500</v>
      </c>
      <c r="I793" s="13"/>
      <c r="J793" s="13"/>
      <c r="K793" s="246"/>
    </row>
    <row r="794" spans="1:11" ht="16.5" thickBot="1">
      <c r="A794" s="244"/>
      <c r="B794" s="213"/>
      <c r="C794" s="246"/>
      <c r="D794" s="117" t="s">
        <v>32</v>
      </c>
      <c r="E794" s="13">
        <f t="shared" ref="E794" si="69">F794+G794+H794+I794+J794</f>
        <v>520</v>
      </c>
      <c r="F794" s="13"/>
      <c r="G794" s="13"/>
      <c r="H794" s="13">
        <v>520</v>
      </c>
      <c r="I794" s="13"/>
      <c r="J794" s="13"/>
      <c r="K794" s="246"/>
    </row>
    <row r="795" spans="1:11" ht="16.5" thickBot="1">
      <c r="A795" s="244"/>
      <c r="B795" s="213"/>
      <c r="C795" s="246"/>
      <c r="D795" s="117" t="s">
        <v>331</v>
      </c>
      <c r="E795" s="13">
        <f t="shared" si="68"/>
        <v>520</v>
      </c>
      <c r="F795" s="13"/>
      <c r="G795" s="13"/>
      <c r="H795" s="13">
        <v>520</v>
      </c>
      <c r="I795" s="13"/>
      <c r="J795" s="13"/>
      <c r="K795" s="246"/>
    </row>
    <row r="796" spans="1:11" ht="16.5" thickBot="1">
      <c r="A796" s="108"/>
      <c r="B796" s="214"/>
      <c r="C796" s="103"/>
      <c r="D796" s="322" t="s">
        <v>445</v>
      </c>
      <c r="E796" s="27"/>
      <c r="F796" s="27"/>
      <c r="G796" s="27"/>
      <c r="H796" s="27"/>
      <c r="I796" s="27"/>
      <c r="J796" s="27"/>
      <c r="K796" s="103"/>
    </row>
    <row r="797" spans="1:11" ht="15.75" customHeight="1">
      <c r="A797" s="215" t="s">
        <v>191</v>
      </c>
      <c r="B797" s="212" t="s">
        <v>182</v>
      </c>
      <c r="C797" s="215"/>
      <c r="D797" s="109" t="s">
        <v>446</v>
      </c>
      <c r="E797" s="241">
        <f>F797+G797+H797+I797+J797</f>
        <v>100</v>
      </c>
      <c r="F797" s="241"/>
      <c r="G797" s="241"/>
      <c r="H797" s="241">
        <f>H799+H800+H802+H801</f>
        <v>80</v>
      </c>
      <c r="I797" s="241">
        <f>I799+I800+I802</f>
        <v>0</v>
      </c>
      <c r="J797" s="241">
        <f>SUM(J799:J802)</f>
        <v>20</v>
      </c>
      <c r="K797" s="245" t="s">
        <v>162</v>
      </c>
    </row>
    <row r="798" spans="1:11" ht="16.5" thickBot="1">
      <c r="A798" s="216"/>
      <c r="B798" s="314"/>
      <c r="C798" s="216"/>
      <c r="D798" s="117" t="s">
        <v>26</v>
      </c>
      <c r="E798" s="242"/>
      <c r="F798" s="242"/>
      <c r="G798" s="242"/>
      <c r="H798" s="242"/>
      <c r="I798" s="242"/>
      <c r="J798" s="242"/>
      <c r="K798" s="246"/>
    </row>
    <row r="799" spans="1:11" ht="16.5" thickBot="1">
      <c r="A799" s="216"/>
      <c r="B799" s="314"/>
      <c r="C799" s="216"/>
      <c r="D799" s="117" t="s">
        <v>29</v>
      </c>
      <c r="E799" s="13">
        <f>F799+G799+H799+I799+J799</f>
        <v>25</v>
      </c>
      <c r="F799" s="13"/>
      <c r="G799" s="13"/>
      <c r="H799" s="13">
        <v>20</v>
      </c>
      <c r="I799" s="13"/>
      <c r="J799" s="13">
        <v>5</v>
      </c>
      <c r="K799" s="246"/>
    </row>
    <row r="800" spans="1:11" ht="16.5" thickBot="1">
      <c r="A800" s="216"/>
      <c r="B800" s="314"/>
      <c r="C800" s="216"/>
      <c r="D800" s="117" t="s">
        <v>30</v>
      </c>
      <c r="E800" s="13">
        <f>F800+G800+H800+I800+J800</f>
        <v>25</v>
      </c>
      <c r="F800" s="13"/>
      <c r="G800" s="13"/>
      <c r="H800" s="13">
        <v>20</v>
      </c>
      <c r="I800" s="13"/>
      <c r="J800" s="13">
        <v>5</v>
      </c>
      <c r="K800" s="246"/>
    </row>
    <row r="801" spans="1:11" ht="16.5" thickBot="1">
      <c r="A801" s="216"/>
      <c r="B801" s="314"/>
      <c r="C801" s="216"/>
      <c r="D801" s="117" t="s">
        <v>32</v>
      </c>
      <c r="E801" s="13">
        <f>F801+G801+H801+I801+J801</f>
        <v>25</v>
      </c>
      <c r="F801" s="13"/>
      <c r="G801" s="13"/>
      <c r="H801" s="13">
        <v>20</v>
      </c>
      <c r="I801" s="13"/>
      <c r="J801" s="13">
        <v>5</v>
      </c>
      <c r="K801" s="246"/>
    </row>
    <row r="802" spans="1:11" ht="16.5" thickBot="1">
      <c r="A802" s="216"/>
      <c r="B802" s="314"/>
      <c r="C802" s="216"/>
      <c r="D802" s="117" t="s">
        <v>331</v>
      </c>
      <c r="E802" s="13">
        <f>F802+G802+H802+I802+J802</f>
        <v>25</v>
      </c>
      <c r="F802" s="13"/>
      <c r="G802" s="13"/>
      <c r="H802" s="13">
        <v>20</v>
      </c>
      <c r="I802" s="13"/>
      <c r="J802" s="13">
        <v>5</v>
      </c>
      <c r="K802" s="246"/>
    </row>
    <row r="803" spans="1:11" ht="16.5" thickBot="1">
      <c r="A803" s="217"/>
      <c r="B803" s="315"/>
      <c r="C803" s="217"/>
      <c r="D803" s="322" t="s">
        <v>445</v>
      </c>
      <c r="E803" s="27"/>
      <c r="F803" s="27"/>
      <c r="G803" s="27"/>
      <c r="H803" s="27"/>
      <c r="I803" s="27"/>
      <c r="J803" s="27"/>
      <c r="K803" s="103"/>
    </row>
    <row r="804" spans="1:11" ht="15.75">
      <c r="A804" s="215" t="s">
        <v>192</v>
      </c>
      <c r="B804" s="212" t="s">
        <v>183</v>
      </c>
      <c r="C804" s="215"/>
      <c r="D804" s="109" t="s">
        <v>446</v>
      </c>
      <c r="E804" s="241">
        <f>F804+G804+H804+I804+J804</f>
        <v>47</v>
      </c>
      <c r="F804" s="241"/>
      <c r="G804" s="241"/>
      <c r="H804" s="241">
        <f>H806+H807+H809+H808</f>
        <v>37</v>
      </c>
      <c r="I804" s="241">
        <f>I806+I807+I809</f>
        <v>0</v>
      </c>
      <c r="J804" s="241">
        <f>SUM(J806:J809)</f>
        <v>10</v>
      </c>
      <c r="K804" s="245" t="s">
        <v>162</v>
      </c>
    </row>
    <row r="805" spans="1:11" ht="16.5" thickBot="1">
      <c r="A805" s="216"/>
      <c r="B805" s="213"/>
      <c r="C805" s="216"/>
      <c r="D805" s="117" t="s">
        <v>26</v>
      </c>
      <c r="E805" s="242"/>
      <c r="F805" s="242"/>
      <c r="G805" s="242"/>
      <c r="H805" s="242"/>
      <c r="I805" s="242"/>
      <c r="J805" s="242"/>
      <c r="K805" s="246"/>
    </row>
    <row r="806" spans="1:11" ht="16.5" thickBot="1">
      <c r="A806" s="216"/>
      <c r="B806" s="213"/>
      <c r="C806" s="216"/>
      <c r="D806" s="117" t="s">
        <v>29</v>
      </c>
      <c r="E806" s="13">
        <f>F806+G806+H806+I806+J806</f>
        <v>7</v>
      </c>
      <c r="F806" s="13"/>
      <c r="G806" s="13"/>
      <c r="H806" s="13">
        <v>7</v>
      </c>
      <c r="I806" s="13"/>
      <c r="J806" s="13"/>
      <c r="K806" s="246"/>
    </row>
    <row r="807" spans="1:11" ht="16.5" thickBot="1">
      <c r="A807" s="216"/>
      <c r="B807" s="213"/>
      <c r="C807" s="216"/>
      <c r="D807" s="117" t="s">
        <v>30</v>
      </c>
      <c r="E807" s="13">
        <f>F807+G807+H807+I807+J807</f>
        <v>10</v>
      </c>
      <c r="F807" s="13"/>
      <c r="G807" s="13"/>
      <c r="H807" s="13">
        <v>10</v>
      </c>
      <c r="I807" s="13"/>
      <c r="J807" s="13"/>
      <c r="K807" s="246"/>
    </row>
    <row r="808" spans="1:11" ht="16.5" thickBot="1">
      <c r="A808" s="216"/>
      <c r="B808" s="213"/>
      <c r="C808" s="216"/>
      <c r="D808" s="117" t="s">
        <v>32</v>
      </c>
      <c r="E808" s="13">
        <f>F808+G808+H808+I808+J808</f>
        <v>15</v>
      </c>
      <c r="F808" s="13"/>
      <c r="G808" s="13"/>
      <c r="H808" s="13">
        <v>10</v>
      </c>
      <c r="I808" s="13"/>
      <c r="J808" s="13">
        <v>5</v>
      </c>
      <c r="K808" s="246"/>
    </row>
    <row r="809" spans="1:11" ht="16.5" thickBot="1">
      <c r="A809" s="216"/>
      <c r="B809" s="213"/>
      <c r="C809" s="216"/>
      <c r="D809" s="117" t="s">
        <v>331</v>
      </c>
      <c r="E809" s="13">
        <f>F809+G809+H809+I809+J809</f>
        <v>15</v>
      </c>
      <c r="F809" s="13"/>
      <c r="G809" s="13"/>
      <c r="H809" s="13">
        <v>10</v>
      </c>
      <c r="I809" s="13"/>
      <c r="J809" s="13">
        <v>5</v>
      </c>
      <c r="K809" s="246"/>
    </row>
    <row r="810" spans="1:11" ht="16.5" thickBot="1">
      <c r="A810" s="217"/>
      <c r="B810" s="214"/>
      <c r="C810" s="217"/>
      <c r="D810" s="32" t="s">
        <v>445</v>
      </c>
      <c r="E810" s="27"/>
      <c r="F810" s="27"/>
      <c r="G810" s="27"/>
      <c r="H810" s="27"/>
      <c r="I810" s="27"/>
      <c r="J810" s="27"/>
      <c r="K810" s="103"/>
    </row>
    <row r="811" spans="1:11" ht="15.75" customHeight="1">
      <c r="A811" s="243" t="s">
        <v>193</v>
      </c>
      <c r="B811" s="212" t="s">
        <v>184</v>
      </c>
      <c r="C811" s="245"/>
      <c r="D811" s="110" t="s">
        <v>446</v>
      </c>
      <c r="E811" s="247">
        <f>F811+G811+H811+I811+J811</f>
        <v>230</v>
      </c>
      <c r="F811" s="247"/>
      <c r="G811" s="247"/>
      <c r="H811" s="247">
        <f>H813+H814+H816+H815</f>
        <v>220</v>
      </c>
      <c r="I811" s="111">
        <f>I813+I814+I816</f>
        <v>0</v>
      </c>
      <c r="J811" s="247">
        <f>SUM(J813:J816)</f>
        <v>10</v>
      </c>
      <c r="K811" s="245" t="s">
        <v>162</v>
      </c>
    </row>
    <row r="812" spans="1:11" ht="16.5" thickBot="1">
      <c r="A812" s="244"/>
      <c r="B812" s="213"/>
      <c r="C812" s="246"/>
      <c r="D812" s="117" t="s">
        <v>26</v>
      </c>
      <c r="E812" s="242"/>
      <c r="F812" s="242"/>
      <c r="G812" s="242"/>
      <c r="H812" s="242"/>
      <c r="I812" s="100"/>
      <c r="J812" s="242"/>
      <c r="K812" s="246"/>
    </row>
    <row r="813" spans="1:11" ht="16.5" thickBot="1">
      <c r="A813" s="244"/>
      <c r="B813" s="213"/>
      <c r="C813" s="246"/>
      <c r="D813" s="117" t="s">
        <v>29</v>
      </c>
      <c r="E813" s="13">
        <f>F813+G813+H813+I813+J813</f>
        <v>55</v>
      </c>
      <c r="F813" s="13"/>
      <c r="G813" s="13"/>
      <c r="H813" s="13">
        <v>55</v>
      </c>
      <c r="I813" s="13"/>
      <c r="J813" s="13"/>
      <c r="K813" s="246"/>
    </row>
    <row r="814" spans="1:11" ht="16.5" thickBot="1">
      <c r="A814" s="244"/>
      <c r="B814" s="213"/>
      <c r="C814" s="246"/>
      <c r="D814" s="117" t="s">
        <v>30</v>
      </c>
      <c r="E814" s="13">
        <f t="shared" ref="E814:E816" si="70">F814+G814+H814+I814+J814</f>
        <v>55</v>
      </c>
      <c r="F814" s="13"/>
      <c r="G814" s="13"/>
      <c r="H814" s="13">
        <v>55</v>
      </c>
      <c r="I814" s="13"/>
      <c r="J814" s="13"/>
      <c r="K814" s="246"/>
    </row>
    <row r="815" spans="1:11" ht="16.5" thickBot="1">
      <c r="A815" s="244"/>
      <c r="B815" s="213"/>
      <c r="C815" s="246"/>
      <c r="D815" s="117" t="s">
        <v>32</v>
      </c>
      <c r="E815" s="13">
        <f t="shared" ref="E815" si="71">F815+G815+H815+I815+J815</f>
        <v>60</v>
      </c>
      <c r="F815" s="13"/>
      <c r="G815" s="13"/>
      <c r="H815" s="13">
        <v>55</v>
      </c>
      <c r="I815" s="13"/>
      <c r="J815" s="13">
        <v>5</v>
      </c>
      <c r="K815" s="246"/>
    </row>
    <row r="816" spans="1:11" ht="16.5" thickBot="1">
      <c r="A816" s="244"/>
      <c r="B816" s="213"/>
      <c r="C816" s="246"/>
      <c r="D816" s="117" t="s">
        <v>331</v>
      </c>
      <c r="E816" s="13">
        <f t="shared" si="70"/>
        <v>60</v>
      </c>
      <c r="F816" s="13"/>
      <c r="G816" s="13"/>
      <c r="H816" s="13">
        <v>55</v>
      </c>
      <c r="I816" s="13"/>
      <c r="J816" s="13">
        <v>5</v>
      </c>
      <c r="K816" s="246"/>
    </row>
    <row r="817" spans="1:11" ht="16.5" thickBot="1">
      <c r="A817" s="108"/>
      <c r="B817" s="214"/>
      <c r="C817" s="103"/>
      <c r="D817" s="32" t="s">
        <v>445</v>
      </c>
      <c r="E817" s="27"/>
      <c r="F817" s="27"/>
      <c r="G817" s="27"/>
      <c r="H817" s="27"/>
      <c r="I817" s="27"/>
      <c r="J817" s="27"/>
      <c r="K817" s="103"/>
    </row>
    <row r="818" spans="1:11" ht="15.75" customHeight="1">
      <c r="A818" s="215" t="s">
        <v>194</v>
      </c>
      <c r="B818" s="215" t="s">
        <v>218</v>
      </c>
      <c r="C818" s="215"/>
      <c r="D818" s="109" t="s">
        <v>446</v>
      </c>
      <c r="E818" s="241">
        <f>F818+G818+H818+I818+J818</f>
        <v>177</v>
      </c>
      <c r="F818" s="241"/>
      <c r="G818" s="241"/>
      <c r="H818" s="241">
        <f>H820+H821+H823+H822</f>
        <v>156</v>
      </c>
      <c r="I818" s="241">
        <f>I820+I821+I823</f>
        <v>0</v>
      </c>
      <c r="J818" s="241">
        <f>SUM(J820:J823)</f>
        <v>21</v>
      </c>
      <c r="K818" s="245" t="s">
        <v>162</v>
      </c>
    </row>
    <row r="819" spans="1:11" ht="16.5" thickBot="1">
      <c r="A819" s="216"/>
      <c r="B819" s="216"/>
      <c r="C819" s="216"/>
      <c r="D819" s="117" t="s">
        <v>26</v>
      </c>
      <c r="E819" s="242"/>
      <c r="F819" s="242"/>
      <c r="G819" s="242"/>
      <c r="H819" s="242"/>
      <c r="I819" s="242"/>
      <c r="J819" s="242"/>
      <c r="K819" s="246"/>
    </row>
    <row r="820" spans="1:11" ht="16.5" thickBot="1">
      <c r="A820" s="216"/>
      <c r="B820" s="216"/>
      <c r="C820" s="216"/>
      <c r="D820" s="117" t="s">
        <v>29</v>
      </c>
      <c r="E820" s="13">
        <f>F820+G820+H820+I820+J820</f>
        <v>42</v>
      </c>
      <c r="F820" s="13"/>
      <c r="G820" s="13"/>
      <c r="H820" s="13">
        <v>39</v>
      </c>
      <c r="I820" s="13"/>
      <c r="J820" s="13">
        <v>3</v>
      </c>
      <c r="K820" s="246"/>
    </row>
    <row r="821" spans="1:11" ht="16.5" thickBot="1">
      <c r="A821" s="216"/>
      <c r="B821" s="216"/>
      <c r="C821" s="216"/>
      <c r="D821" s="117" t="s">
        <v>30</v>
      </c>
      <c r="E821" s="13">
        <f>F821+G821+H821+I821+J821</f>
        <v>45</v>
      </c>
      <c r="F821" s="13"/>
      <c r="G821" s="13"/>
      <c r="H821" s="13">
        <v>39</v>
      </c>
      <c r="I821" s="13"/>
      <c r="J821" s="13">
        <v>6</v>
      </c>
      <c r="K821" s="246"/>
    </row>
    <row r="822" spans="1:11" ht="16.5" thickBot="1">
      <c r="A822" s="216"/>
      <c r="B822" s="216"/>
      <c r="C822" s="216"/>
      <c r="D822" s="117" t="s">
        <v>32</v>
      </c>
      <c r="E822" s="13">
        <f>F822+G822+H822+I822+J822</f>
        <v>45</v>
      </c>
      <c r="F822" s="13"/>
      <c r="G822" s="13"/>
      <c r="H822" s="13">
        <v>39</v>
      </c>
      <c r="I822" s="13"/>
      <c r="J822" s="13">
        <v>6</v>
      </c>
      <c r="K822" s="246"/>
    </row>
    <row r="823" spans="1:11" ht="16.5" thickBot="1">
      <c r="A823" s="216"/>
      <c r="B823" s="216"/>
      <c r="C823" s="216"/>
      <c r="D823" s="117" t="s">
        <v>331</v>
      </c>
      <c r="E823" s="13">
        <f>F823+G823+H823+I823+J823</f>
        <v>45</v>
      </c>
      <c r="F823" s="13"/>
      <c r="G823" s="13"/>
      <c r="H823" s="13">
        <v>39</v>
      </c>
      <c r="I823" s="13"/>
      <c r="J823" s="13">
        <v>6</v>
      </c>
      <c r="K823" s="246"/>
    </row>
    <row r="824" spans="1:11" ht="16.5" thickBot="1">
      <c r="A824" s="217"/>
      <c r="B824" s="217"/>
      <c r="C824" s="217"/>
      <c r="D824" s="32" t="s">
        <v>445</v>
      </c>
      <c r="E824" s="27"/>
      <c r="F824" s="27"/>
      <c r="G824" s="27"/>
      <c r="H824" s="27"/>
      <c r="I824" s="27"/>
      <c r="J824" s="27"/>
      <c r="K824" s="103"/>
    </row>
    <row r="825" spans="1:11" ht="15.75" customHeight="1">
      <c r="A825" s="113" t="s">
        <v>342</v>
      </c>
      <c r="B825" s="212" t="s">
        <v>391</v>
      </c>
      <c r="C825" s="215"/>
      <c r="D825" s="109" t="s">
        <v>446</v>
      </c>
      <c r="E825" s="257">
        <f>E828+E829</f>
        <v>233.5</v>
      </c>
      <c r="F825" s="259"/>
      <c r="G825" s="259"/>
      <c r="H825" s="257">
        <f>H828+H829</f>
        <v>233.5</v>
      </c>
      <c r="I825" s="259"/>
      <c r="J825" s="259"/>
      <c r="K825" s="245" t="s">
        <v>162</v>
      </c>
    </row>
    <row r="826" spans="1:11" ht="16.5" thickBot="1">
      <c r="A826" s="108"/>
      <c r="B826" s="213"/>
      <c r="C826" s="216"/>
      <c r="D826" s="117" t="s">
        <v>26</v>
      </c>
      <c r="E826" s="258"/>
      <c r="F826" s="260"/>
      <c r="G826" s="260"/>
      <c r="H826" s="258"/>
      <c r="I826" s="260"/>
      <c r="J826" s="260"/>
      <c r="K826" s="246"/>
    </row>
    <row r="827" spans="1:11" ht="16.5" thickBot="1">
      <c r="A827" s="108"/>
      <c r="B827" s="213"/>
      <c r="C827" s="216"/>
      <c r="D827" s="117" t="s">
        <v>29</v>
      </c>
      <c r="E827" s="13"/>
      <c r="F827" s="13"/>
      <c r="G827" s="13"/>
      <c r="H827" s="13"/>
      <c r="I827" s="13"/>
      <c r="J827" s="13"/>
      <c r="K827" s="246"/>
    </row>
    <row r="828" spans="1:11" ht="16.5" thickBot="1">
      <c r="A828" s="108"/>
      <c r="B828" s="213"/>
      <c r="C828" s="216"/>
      <c r="D828" s="117" t="s">
        <v>30</v>
      </c>
      <c r="E828" s="13">
        <f>7+36</f>
        <v>43</v>
      </c>
      <c r="F828" s="13"/>
      <c r="G828" s="13"/>
      <c r="H828" s="13">
        <f>7+36</f>
        <v>43</v>
      </c>
      <c r="I828" s="13"/>
      <c r="J828" s="13"/>
      <c r="K828" s="246"/>
    </row>
    <row r="829" spans="1:11" ht="16.5" thickBot="1">
      <c r="A829" s="108"/>
      <c r="B829" s="213"/>
      <c r="C829" s="216"/>
      <c r="D829" s="117" t="s">
        <v>32</v>
      </c>
      <c r="E829" s="13">
        <f>H829</f>
        <v>190.5</v>
      </c>
      <c r="F829" s="13"/>
      <c r="G829" s="13"/>
      <c r="H829" s="13">
        <v>190.5</v>
      </c>
      <c r="I829" s="13"/>
      <c r="J829" s="13"/>
      <c r="K829" s="246"/>
    </row>
    <row r="830" spans="1:11" ht="16.5" thickBot="1">
      <c r="A830" s="108"/>
      <c r="B830" s="213"/>
      <c r="C830" s="103"/>
      <c r="D830" s="117" t="s">
        <v>331</v>
      </c>
      <c r="E830" s="13"/>
      <c r="F830" s="13"/>
      <c r="G830" s="13"/>
      <c r="H830" s="13"/>
      <c r="I830" s="13"/>
      <c r="J830" s="13"/>
      <c r="K830" s="246"/>
    </row>
    <row r="831" spans="1:11" ht="16.5" thickBot="1">
      <c r="A831" s="108"/>
      <c r="B831" s="214"/>
      <c r="C831" s="103"/>
      <c r="D831" s="32" t="s">
        <v>445</v>
      </c>
      <c r="E831" s="27"/>
      <c r="F831" s="27"/>
      <c r="G831" s="27"/>
      <c r="H831" s="27"/>
      <c r="I831" s="27"/>
      <c r="J831" s="27"/>
      <c r="K831" s="103"/>
    </row>
    <row r="832" spans="1:11" ht="15.75" customHeight="1">
      <c r="A832" s="238" t="s">
        <v>343</v>
      </c>
      <c r="B832" s="212" t="s">
        <v>344</v>
      </c>
      <c r="C832" s="221"/>
      <c r="D832" s="109" t="s">
        <v>446</v>
      </c>
      <c r="E832" s="257">
        <f>E835+E836+E837</f>
        <v>116</v>
      </c>
      <c r="F832" s="259"/>
      <c r="G832" s="259"/>
      <c r="H832" s="257">
        <f>H835+H836+H837</f>
        <v>116</v>
      </c>
      <c r="I832" s="259"/>
      <c r="J832" s="259"/>
      <c r="K832" s="245" t="s">
        <v>162</v>
      </c>
    </row>
    <row r="833" spans="1:11" ht="16.5" thickBot="1">
      <c r="A833" s="239"/>
      <c r="B833" s="213"/>
      <c r="C833" s="222"/>
      <c r="D833" s="117" t="s">
        <v>26</v>
      </c>
      <c r="E833" s="258"/>
      <c r="F833" s="260"/>
      <c r="G833" s="260"/>
      <c r="H833" s="258"/>
      <c r="I833" s="260"/>
      <c r="J833" s="260"/>
      <c r="K833" s="246"/>
    </row>
    <row r="834" spans="1:11" ht="16.5" thickBot="1">
      <c r="A834" s="239"/>
      <c r="B834" s="213"/>
      <c r="C834" s="222"/>
      <c r="D834" s="117" t="s">
        <v>29</v>
      </c>
      <c r="E834" s="100"/>
      <c r="F834" s="100"/>
      <c r="G834" s="100"/>
      <c r="H834" s="100"/>
      <c r="I834" s="100"/>
      <c r="J834" s="100"/>
      <c r="K834" s="246"/>
    </row>
    <row r="835" spans="1:11" ht="16.5" thickBot="1">
      <c r="A835" s="239"/>
      <c r="B835" s="213"/>
      <c r="C835" s="222"/>
      <c r="D835" s="117" t="s">
        <v>30</v>
      </c>
      <c r="E835" s="100">
        <f>H835</f>
        <v>20</v>
      </c>
      <c r="F835" s="100"/>
      <c r="G835" s="100"/>
      <c r="H835" s="100">
        <v>20</v>
      </c>
      <c r="I835" s="100"/>
      <c r="J835" s="100"/>
      <c r="K835" s="246"/>
    </row>
    <row r="836" spans="1:11" ht="16.5" thickBot="1">
      <c r="A836" s="239"/>
      <c r="B836" s="213"/>
      <c r="C836" s="222"/>
      <c r="D836" s="117" t="s">
        <v>32</v>
      </c>
      <c r="E836" s="100">
        <f>H836</f>
        <v>48</v>
      </c>
      <c r="F836" s="100"/>
      <c r="G836" s="100"/>
      <c r="H836" s="100">
        <v>48</v>
      </c>
      <c r="I836" s="100"/>
      <c r="J836" s="100"/>
      <c r="K836" s="246"/>
    </row>
    <row r="837" spans="1:11" ht="16.5" thickBot="1">
      <c r="A837" s="239"/>
      <c r="B837" s="213"/>
      <c r="C837" s="222"/>
      <c r="D837" s="117" t="s">
        <v>331</v>
      </c>
      <c r="E837" s="100">
        <f>H837</f>
        <v>48</v>
      </c>
      <c r="F837" s="100"/>
      <c r="G837" s="100"/>
      <c r="H837" s="100">
        <v>48</v>
      </c>
      <c r="I837" s="100"/>
      <c r="J837" s="100"/>
      <c r="K837" s="246"/>
    </row>
    <row r="838" spans="1:11" ht="16.5" thickBot="1">
      <c r="A838" s="240"/>
      <c r="B838" s="214"/>
      <c r="C838" s="223"/>
      <c r="D838" s="32" t="s">
        <v>445</v>
      </c>
      <c r="E838" s="27"/>
      <c r="F838" s="27"/>
      <c r="G838" s="27"/>
      <c r="H838" s="27"/>
      <c r="I838" s="27"/>
      <c r="J838" s="27"/>
      <c r="K838" s="110"/>
    </row>
    <row r="839" spans="1:11" ht="32.25" customHeight="1" thickBot="1">
      <c r="A839" s="21" t="s">
        <v>195</v>
      </c>
      <c r="B839" s="254" t="s">
        <v>219</v>
      </c>
      <c r="C839" s="255"/>
      <c r="D839" s="255"/>
      <c r="E839" s="255"/>
      <c r="F839" s="255"/>
      <c r="G839" s="255"/>
      <c r="H839" s="255"/>
      <c r="I839" s="255"/>
      <c r="J839" s="255"/>
      <c r="K839" s="256"/>
    </row>
    <row r="840" spans="1:11" ht="15.75">
      <c r="A840" s="243"/>
      <c r="B840" s="110"/>
      <c r="C840" s="245"/>
      <c r="D840" s="110" t="s">
        <v>446</v>
      </c>
      <c r="E840" s="241">
        <f>E847+E854+E861+E868</f>
        <v>752</v>
      </c>
      <c r="F840" s="241"/>
      <c r="G840" s="241"/>
      <c r="H840" s="241">
        <f>H847+H854+H861+H868</f>
        <v>739</v>
      </c>
      <c r="I840" s="241">
        <f>I847+I854+I861+I868</f>
        <v>3</v>
      </c>
      <c r="J840" s="241">
        <f>J847+J854+J861+J868</f>
        <v>10</v>
      </c>
      <c r="K840" s="245" t="s">
        <v>162</v>
      </c>
    </row>
    <row r="841" spans="1:11" ht="16.5" thickBot="1">
      <c r="A841" s="244"/>
      <c r="B841" s="110" t="s">
        <v>199</v>
      </c>
      <c r="C841" s="246"/>
      <c r="D841" s="117" t="s">
        <v>26</v>
      </c>
      <c r="E841" s="242"/>
      <c r="F841" s="242"/>
      <c r="G841" s="242"/>
      <c r="H841" s="242"/>
      <c r="I841" s="242"/>
      <c r="J841" s="242"/>
      <c r="K841" s="246"/>
    </row>
    <row r="842" spans="1:11" ht="16.5" thickBot="1">
      <c r="A842" s="244"/>
      <c r="B842" s="110"/>
      <c r="C842" s="246"/>
      <c r="D842" s="117" t="s">
        <v>29</v>
      </c>
      <c r="E842" s="13">
        <f>E849+E856+E863</f>
        <v>212</v>
      </c>
      <c r="F842" s="13"/>
      <c r="G842" s="13"/>
      <c r="H842" s="13">
        <f t="shared" ref="H842:J843" si="72">H849+H856+H863</f>
        <v>209</v>
      </c>
      <c r="I842" s="13">
        <f t="shared" si="72"/>
        <v>3</v>
      </c>
      <c r="J842" s="13">
        <f t="shared" si="72"/>
        <v>0</v>
      </c>
      <c r="K842" s="246"/>
    </row>
    <row r="843" spans="1:11" ht="16.5" thickBot="1">
      <c r="A843" s="244"/>
      <c r="B843" s="110"/>
      <c r="C843" s="246"/>
      <c r="D843" s="117" t="s">
        <v>30</v>
      </c>
      <c r="E843" s="13">
        <f>E850+E857+E864</f>
        <v>180</v>
      </c>
      <c r="F843" s="13"/>
      <c r="G843" s="13"/>
      <c r="H843" s="13">
        <f t="shared" si="72"/>
        <v>180</v>
      </c>
      <c r="I843" s="13">
        <f t="shared" si="72"/>
        <v>0</v>
      </c>
      <c r="J843" s="13">
        <f t="shared" si="72"/>
        <v>0</v>
      </c>
      <c r="K843" s="246"/>
    </row>
    <row r="844" spans="1:11" ht="16.5" thickBot="1">
      <c r="A844" s="244"/>
      <c r="B844" s="110"/>
      <c r="C844" s="246"/>
      <c r="D844" s="117" t="s">
        <v>32</v>
      </c>
      <c r="E844" s="13">
        <f>E850+E857+E864</f>
        <v>180</v>
      </c>
      <c r="F844" s="13"/>
      <c r="G844" s="13"/>
      <c r="H844" s="13">
        <f>H851+H858+H865</f>
        <v>175</v>
      </c>
      <c r="I844" s="13">
        <f>I850+I857+I864</f>
        <v>0</v>
      </c>
      <c r="J844" s="13">
        <f>J851+J858+J865</f>
        <v>5</v>
      </c>
      <c r="K844" s="246"/>
    </row>
    <row r="845" spans="1:11" ht="16.5" thickBot="1">
      <c r="A845" s="244"/>
      <c r="B845" s="110"/>
      <c r="C845" s="246"/>
      <c r="D845" s="117" t="s">
        <v>331</v>
      </c>
      <c r="E845" s="13">
        <f>E852+E859+E866</f>
        <v>180</v>
      </c>
      <c r="F845" s="13"/>
      <c r="G845" s="13"/>
      <c r="H845" s="13">
        <f>H852+H859+H866</f>
        <v>175</v>
      </c>
      <c r="I845" s="13">
        <f>I852+I859+I866</f>
        <v>0</v>
      </c>
      <c r="J845" s="13">
        <f>J852+J859+J866</f>
        <v>5</v>
      </c>
      <c r="K845" s="246"/>
    </row>
    <row r="846" spans="1:11" ht="16.5" thickBot="1">
      <c r="A846" s="108"/>
      <c r="B846" s="110"/>
      <c r="C846" s="103"/>
      <c r="D846" s="32" t="s">
        <v>445</v>
      </c>
      <c r="E846" s="27"/>
      <c r="F846" s="27"/>
      <c r="G846" s="27"/>
      <c r="H846" s="27"/>
      <c r="I846" s="27"/>
      <c r="J846" s="27"/>
      <c r="K846" s="103"/>
    </row>
    <row r="847" spans="1:11" ht="15.75" customHeight="1">
      <c r="A847" s="243" t="s">
        <v>196</v>
      </c>
      <c r="B847" s="212" t="s">
        <v>200</v>
      </c>
      <c r="C847" s="245"/>
      <c r="D847" s="110" t="s">
        <v>446</v>
      </c>
      <c r="E847" s="241">
        <f>F847+G847+H847+I847+J847</f>
        <v>150</v>
      </c>
      <c r="F847" s="241"/>
      <c r="G847" s="241"/>
      <c r="H847" s="241">
        <f>H849+H850+H852+H851</f>
        <v>150</v>
      </c>
      <c r="I847" s="99">
        <f>I850+I852</f>
        <v>0</v>
      </c>
      <c r="J847" s="241">
        <f>SUM(J849:J852)</f>
        <v>0</v>
      </c>
      <c r="K847" s="245" t="s">
        <v>162</v>
      </c>
    </row>
    <row r="848" spans="1:11" ht="16.5" thickBot="1">
      <c r="A848" s="244"/>
      <c r="B848" s="213"/>
      <c r="C848" s="246"/>
      <c r="D848" s="117" t="s">
        <v>26</v>
      </c>
      <c r="E848" s="242"/>
      <c r="F848" s="242"/>
      <c r="G848" s="242"/>
      <c r="H848" s="242"/>
      <c r="I848" s="100"/>
      <c r="J848" s="242"/>
      <c r="K848" s="246"/>
    </row>
    <row r="849" spans="1:11" ht="16.5" thickBot="1">
      <c r="A849" s="244"/>
      <c r="B849" s="213"/>
      <c r="C849" s="246"/>
      <c r="D849" s="117" t="s">
        <v>29</v>
      </c>
      <c r="E849" s="13">
        <f>F849+G849+H849+I849+J849</f>
        <v>0</v>
      </c>
      <c r="F849" s="13"/>
      <c r="G849" s="13"/>
      <c r="H849" s="13"/>
      <c r="I849" s="13"/>
      <c r="J849" s="13"/>
      <c r="K849" s="246"/>
    </row>
    <row r="850" spans="1:11" ht="16.5" thickBot="1">
      <c r="A850" s="244"/>
      <c r="B850" s="213"/>
      <c r="C850" s="246"/>
      <c r="D850" s="117" t="s">
        <v>30</v>
      </c>
      <c r="E850" s="13">
        <f t="shared" ref="E850:E852" si="73">F850+G850+H850+I850+J850</f>
        <v>50</v>
      </c>
      <c r="F850" s="13"/>
      <c r="G850" s="13"/>
      <c r="H850" s="13">
        <v>50</v>
      </c>
      <c r="I850" s="13"/>
      <c r="J850" s="13"/>
      <c r="K850" s="246"/>
    </row>
    <row r="851" spans="1:11" ht="16.5" thickBot="1">
      <c r="A851" s="244"/>
      <c r="B851" s="213"/>
      <c r="C851" s="246"/>
      <c r="D851" s="117" t="s">
        <v>32</v>
      </c>
      <c r="E851" s="13">
        <f t="shared" ref="E851" si="74">F851+G851+H851+I851+J851</f>
        <v>50</v>
      </c>
      <c r="F851" s="13"/>
      <c r="G851" s="13"/>
      <c r="H851" s="13">
        <v>50</v>
      </c>
      <c r="I851" s="13"/>
      <c r="J851" s="13"/>
      <c r="K851" s="246"/>
    </row>
    <row r="852" spans="1:11" ht="16.5" thickBot="1">
      <c r="A852" s="244"/>
      <c r="B852" s="213"/>
      <c r="C852" s="246"/>
      <c r="D852" s="117" t="s">
        <v>331</v>
      </c>
      <c r="E852" s="13">
        <f t="shared" si="73"/>
        <v>50</v>
      </c>
      <c r="F852" s="13"/>
      <c r="G852" s="13"/>
      <c r="H852" s="13">
        <v>50</v>
      </c>
      <c r="I852" s="13"/>
      <c r="J852" s="13"/>
      <c r="K852" s="246"/>
    </row>
    <row r="853" spans="1:11" ht="16.5" thickBot="1">
      <c r="A853" s="108"/>
      <c r="B853" s="214"/>
      <c r="C853" s="103"/>
      <c r="D853" s="32" t="s">
        <v>445</v>
      </c>
      <c r="E853" s="27"/>
      <c r="F853" s="27"/>
      <c r="G853" s="27"/>
      <c r="H853" s="27"/>
      <c r="I853" s="27"/>
      <c r="J853" s="27"/>
      <c r="K853" s="103"/>
    </row>
    <row r="854" spans="1:11" ht="15.75" customHeight="1">
      <c r="A854" s="215" t="s">
        <v>197</v>
      </c>
      <c r="B854" s="212" t="s">
        <v>201</v>
      </c>
      <c r="C854" s="215"/>
      <c r="D854" s="109" t="s">
        <v>446</v>
      </c>
      <c r="E854" s="241">
        <f>F854+G854+H854+I854+J854</f>
        <v>495</v>
      </c>
      <c r="F854" s="241"/>
      <c r="G854" s="241"/>
      <c r="H854" s="241">
        <f>H856+H857+H859+H858</f>
        <v>495</v>
      </c>
      <c r="I854" s="241">
        <f>I856+I857+I859</f>
        <v>0</v>
      </c>
      <c r="J854" s="241">
        <f>SUM(J856:J859)</f>
        <v>0</v>
      </c>
      <c r="K854" s="245" t="s">
        <v>162</v>
      </c>
    </row>
    <row r="855" spans="1:11" ht="16.5" thickBot="1">
      <c r="A855" s="216"/>
      <c r="B855" s="314"/>
      <c r="C855" s="216"/>
      <c r="D855" s="117" t="s">
        <v>26</v>
      </c>
      <c r="E855" s="242"/>
      <c r="F855" s="242"/>
      <c r="G855" s="242"/>
      <c r="H855" s="242"/>
      <c r="I855" s="242"/>
      <c r="J855" s="242"/>
      <c r="K855" s="246"/>
    </row>
    <row r="856" spans="1:11" ht="16.5" thickBot="1">
      <c r="A856" s="216"/>
      <c r="B856" s="314"/>
      <c r="C856" s="216"/>
      <c r="D856" s="117" t="s">
        <v>29</v>
      </c>
      <c r="E856" s="13">
        <f>F856+G856+H856+I856+J856</f>
        <v>195</v>
      </c>
      <c r="F856" s="13"/>
      <c r="G856" s="13"/>
      <c r="H856" s="13">
        <v>195</v>
      </c>
      <c r="I856" s="13"/>
      <c r="J856" s="13"/>
      <c r="K856" s="246"/>
    </row>
    <row r="857" spans="1:11" ht="16.5" thickBot="1">
      <c r="A857" s="216"/>
      <c r="B857" s="314"/>
      <c r="C857" s="216"/>
      <c r="D857" s="117" t="s">
        <v>30</v>
      </c>
      <c r="E857" s="13">
        <f>F857+G857+H857+I857+J857</f>
        <v>100</v>
      </c>
      <c r="F857" s="13"/>
      <c r="G857" s="13"/>
      <c r="H857" s="13">
        <v>100</v>
      </c>
      <c r="I857" s="13"/>
      <c r="J857" s="13"/>
      <c r="K857" s="246"/>
    </row>
    <row r="858" spans="1:11" ht="16.5" thickBot="1">
      <c r="A858" s="216"/>
      <c r="B858" s="314"/>
      <c r="C858" s="216"/>
      <c r="D858" s="117" t="s">
        <v>32</v>
      </c>
      <c r="E858" s="13">
        <f>F858+G858+H858+I858+J858</f>
        <v>100</v>
      </c>
      <c r="F858" s="13"/>
      <c r="G858" s="13"/>
      <c r="H858" s="13">
        <v>100</v>
      </c>
      <c r="I858" s="13"/>
      <c r="J858" s="13"/>
      <c r="K858" s="246"/>
    </row>
    <row r="859" spans="1:11" ht="16.5" thickBot="1">
      <c r="A859" s="216"/>
      <c r="B859" s="314"/>
      <c r="C859" s="216"/>
      <c r="D859" s="117" t="s">
        <v>331</v>
      </c>
      <c r="E859" s="13">
        <f>F859+G859+H859+I859+J859</f>
        <v>100</v>
      </c>
      <c r="F859" s="13"/>
      <c r="G859" s="13"/>
      <c r="H859" s="13">
        <v>100</v>
      </c>
      <c r="I859" s="13"/>
      <c r="J859" s="13"/>
      <c r="K859" s="246"/>
    </row>
    <row r="860" spans="1:11" ht="16.5" thickBot="1">
      <c r="A860" s="217"/>
      <c r="B860" s="315"/>
      <c r="C860" s="217"/>
      <c r="D860" s="32" t="s">
        <v>445</v>
      </c>
      <c r="E860" s="27"/>
      <c r="F860" s="27"/>
      <c r="G860" s="27"/>
      <c r="H860" s="27"/>
      <c r="I860" s="27"/>
      <c r="J860" s="27"/>
      <c r="K860" s="103"/>
    </row>
    <row r="861" spans="1:11" ht="15.75" customHeight="1">
      <c r="A861" s="243" t="s">
        <v>198</v>
      </c>
      <c r="B861" s="212" t="s">
        <v>202</v>
      </c>
      <c r="C861" s="278"/>
      <c r="D861" s="110" t="s">
        <v>446</v>
      </c>
      <c r="E861" s="241">
        <f>F861+G861+H861+I861+J861</f>
        <v>107</v>
      </c>
      <c r="F861" s="241"/>
      <c r="G861" s="241"/>
      <c r="H861" s="241">
        <f>H863+H864+H866+H865</f>
        <v>94</v>
      </c>
      <c r="I861" s="99">
        <f>I863+I864+I866</f>
        <v>3</v>
      </c>
      <c r="J861" s="241">
        <f>SUM(J863:J866)</f>
        <v>10</v>
      </c>
      <c r="K861" s="245" t="s">
        <v>162</v>
      </c>
    </row>
    <row r="862" spans="1:11" ht="16.5" thickBot="1">
      <c r="A862" s="244"/>
      <c r="B862" s="213"/>
      <c r="C862" s="309"/>
      <c r="D862" s="117" t="s">
        <v>26</v>
      </c>
      <c r="E862" s="242"/>
      <c r="F862" s="242"/>
      <c r="G862" s="242"/>
      <c r="H862" s="242"/>
      <c r="I862" s="100"/>
      <c r="J862" s="242"/>
      <c r="K862" s="246"/>
    </row>
    <row r="863" spans="1:11" ht="16.5" thickBot="1">
      <c r="A863" s="244"/>
      <c r="B863" s="213"/>
      <c r="C863" s="309"/>
      <c r="D863" s="117" t="s">
        <v>29</v>
      </c>
      <c r="E863" s="13">
        <f>F863+G863+H863+I863+J863</f>
        <v>17</v>
      </c>
      <c r="F863" s="13"/>
      <c r="G863" s="13"/>
      <c r="H863" s="13">
        <v>14</v>
      </c>
      <c r="I863" s="13">
        <v>3</v>
      </c>
      <c r="J863" s="13"/>
      <c r="K863" s="246"/>
    </row>
    <row r="864" spans="1:11" ht="16.5" thickBot="1">
      <c r="A864" s="244"/>
      <c r="B864" s="213"/>
      <c r="C864" s="309"/>
      <c r="D864" s="117" t="s">
        <v>30</v>
      </c>
      <c r="E864" s="13">
        <f t="shared" ref="E864:E866" si="75">F864+G864+H864+I864+J864</f>
        <v>30</v>
      </c>
      <c r="F864" s="13"/>
      <c r="G864" s="13"/>
      <c r="H864" s="13">
        <v>30</v>
      </c>
      <c r="I864" s="13"/>
      <c r="J864" s="13"/>
      <c r="K864" s="246"/>
    </row>
    <row r="865" spans="1:11" ht="16.5" thickBot="1">
      <c r="A865" s="244"/>
      <c r="B865" s="213"/>
      <c r="C865" s="309"/>
      <c r="D865" s="117" t="s">
        <v>32</v>
      </c>
      <c r="E865" s="13">
        <f t="shared" ref="E865" si="76">F865+G865+H865+I865+J865</f>
        <v>30</v>
      </c>
      <c r="F865" s="13"/>
      <c r="G865" s="13"/>
      <c r="H865" s="13">
        <v>25</v>
      </c>
      <c r="I865" s="13"/>
      <c r="J865" s="13">
        <v>5</v>
      </c>
      <c r="K865" s="246"/>
    </row>
    <row r="866" spans="1:11" ht="16.5" thickBot="1">
      <c r="A866" s="244"/>
      <c r="B866" s="213"/>
      <c r="C866" s="309"/>
      <c r="D866" s="117" t="s">
        <v>331</v>
      </c>
      <c r="E866" s="13">
        <f t="shared" si="75"/>
        <v>30</v>
      </c>
      <c r="F866" s="13"/>
      <c r="G866" s="13"/>
      <c r="H866" s="13">
        <v>25</v>
      </c>
      <c r="I866" s="13"/>
      <c r="J866" s="13">
        <v>5</v>
      </c>
      <c r="K866" s="246"/>
    </row>
    <row r="867" spans="1:11" ht="16.5" thickBot="1">
      <c r="A867" s="108"/>
      <c r="B867" s="214"/>
      <c r="C867" s="40"/>
      <c r="D867" s="32" t="s">
        <v>445</v>
      </c>
      <c r="E867" s="27"/>
      <c r="F867" s="27"/>
      <c r="G867" s="27"/>
      <c r="H867" s="27"/>
      <c r="I867" s="27"/>
      <c r="J867" s="27"/>
      <c r="K867" s="110"/>
    </row>
    <row r="868" spans="1:11" ht="37.5" customHeight="1" thickBot="1">
      <c r="A868" s="21" t="s">
        <v>203</v>
      </c>
      <c r="B868" s="254" t="s">
        <v>211</v>
      </c>
      <c r="C868" s="255"/>
      <c r="D868" s="255"/>
      <c r="E868" s="255"/>
      <c r="F868" s="255"/>
      <c r="G868" s="255"/>
      <c r="H868" s="255"/>
      <c r="I868" s="255"/>
      <c r="J868" s="255"/>
      <c r="K868" s="256"/>
    </row>
    <row r="869" spans="1:11" ht="15.75">
      <c r="A869" s="243"/>
      <c r="B869" s="110"/>
      <c r="C869" s="245"/>
      <c r="D869" s="110" t="s">
        <v>446</v>
      </c>
      <c r="E869" s="241">
        <f>E876+E883+E890+E897+E904+E911</f>
        <v>249</v>
      </c>
      <c r="F869" s="241"/>
      <c r="G869" s="241"/>
      <c r="H869" s="241">
        <f>H871+H872+H873+H874</f>
        <v>173</v>
      </c>
      <c r="I869" s="241">
        <f>I871+I872+I873+I874</f>
        <v>54</v>
      </c>
      <c r="J869" s="241">
        <f>J871+J872+J873+J874</f>
        <v>22</v>
      </c>
      <c r="K869" s="245" t="s">
        <v>162</v>
      </c>
    </row>
    <row r="870" spans="1:11" ht="16.5" thickBot="1">
      <c r="A870" s="244"/>
      <c r="B870" s="110" t="s">
        <v>204</v>
      </c>
      <c r="C870" s="246"/>
      <c r="D870" s="117" t="s">
        <v>26</v>
      </c>
      <c r="E870" s="242"/>
      <c r="F870" s="242"/>
      <c r="G870" s="242"/>
      <c r="H870" s="242"/>
      <c r="I870" s="242"/>
      <c r="J870" s="242"/>
      <c r="K870" s="246"/>
    </row>
    <row r="871" spans="1:11" ht="16.5" thickBot="1">
      <c r="A871" s="244"/>
      <c r="B871" s="110"/>
      <c r="C871" s="246"/>
      <c r="D871" s="117" t="s">
        <v>29</v>
      </c>
      <c r="E871" s="13">
        <f>E878+E885+E892+E899+E906+E913</f>
        <v>104</v>
      </c>
      <c r="F871" s="13"/>
      <c r="G871" s="13"/>
      <c r="H871" s="13">
        <f t="shared" ref="H871:J874" si="77">H878+H885+H892+H899+H906+H913</f>
        <v>70</v>
      </c>
      <c r="I871" s="13">
        <f t="shared" si="77"/>
        <v>33</v>
      </c>
      <c r="J871" s="13">
        <f t="shared" si="77"/>
        <v>1</v>
      </c>
      <c r="K871" s="246"/>
    </row>
    <row r="872" spans="1:11" ht="16.5" thickBot="1">
      <c r="A872" s="244"/>
      <c r="B872" s="110"/>
      <c r="C872" s="246"/>
      <c r="D872" s="117" t="s">
        <v>30</v>
      </c>
      <c r="E872" s="13">
        <f>E879+E886+E893+E900+E907+E914</f>
        <v>45</v>
      </c>
      <c r="F872" s="13"/>
      <c r="G872" s="13"/>
      <c r="H872" s="13">
        <f t="shared" si="77"/>
        <v>31</v>
      </c>
      <c r="I872" s="13">
        <f t="shared" si="77"/>
        <v>7</v>
      </c>
      <c r="J872" s="13">
        <f t="shared" si="77"/>
        <v>7</v>
      </c>
      <c r="K872" s="246"/>
    </row>
    <row r="873" spans="1:11" ht="16.5" thickBot="1">
      <c r="A873" s="244"/>
      <c r="B873" s="110"/>
      <c r="C873" s="246"/>
      <c r="D873" s="117" t="s">
        <v>32</v>
      </c>
      <c r="E873" s="13">
        <f>E880+E887+E894+E901+E908+E915</f>
        <v>50</v>
      </c>
      <c r="F873" s="13"/>
      <c r="G873" s="13"/>
      <c r="H873" s="13">
        <f t="shared" si="77"/>
        <v>36</v>
      </c>
      <c r="I873" s="13">
        <f t="shared" si="77"/>
        <v>7</v>
      </c>
      <c r="J873" s="13">
        <f t="shared" si="77"/>
        <v>7</v>
      </c>
      <c r="K873" s="246"/>
    </row>
    <row r="874" spans="1:11" ht="16.5" thickBot="1">
      <c r="A874" s="244"/>
      <c r="B874" s="110"/>
      <c r="C874" s="246"/>
      <c r="D874" s="117" t="s">
        <v>331</v>
      </c>
      <c r="E874" s="13">
        <f>E881+E888+E895+E902+E909+E916</f>
        <v>50</v>
      </c>
      <c r="F874" s="13"/>
      <c r="G874" s="13"/>
      <c r="H874" s="13">
        <f t="shared" si="77"/>
        <v>36</v>
      </c>
      <c r="I874" s="13">
        <f t="shared" si="77"/>
        <v>7</v>
      </c>
      <c r="J874" s="13">
        <f t="shared" si="77"/>
        <v>7</v>
      </c>
      <c r="K874" s="246"/>
    </row>
    <row r="875" spans="1:11" ht="16.5" thickBot="1">
      <c r="A875" s="108"/>
      <c r="B875" s="110"/>
      <c r="C875" s="103"/>
      <c r="D875" s="32" t="s">
        <v>445</v>
      </c>
      <c r="E875" s="27"/>
      <c r="F875" s="27"/>
      <c r="G875" s="27"/>
      <c r="H875" s="27"/>
      <c r="I875" s="27"/>
      <c r="J875" s="27"/>
      <c r="K875" s="103"/>
    </row>
    <row r="876" spans="1:11" ht="15.75" customHeight="1">
      <c r="A876" s="243" t="s">
        <v>205</v>
      </c>
      <c r="B876" s="212" t="s">
        <v>212</v>
      </c>
      <c r="C876" s="245"/>
      <c r="D876" s="110" t="s">
        <v>446</v>
      </c>
      <c r="E876" s="241">
        <f>F876+G876+H876+I876+J876</f>
        <v>35</v>
      </c>
      <c r="F876" s="241"/>
      <c r="G876" s="241"/>
      <c r="H876" s="241">
        <f>H878+H879+H881+H880</f>
        <v>18</v>
      </c>
      <c r="I876" s="99">
        <f>I879+I881+I878+I880</f>
        <v>10</v>
      </c>
      <c r="J876" s="241">
        <f>SUM(J878:J881)</f>
        <v>7</v>
      </c>
      <c r="K876" s="245" t="s">
        <v>162</v>
      </c>
    </row>
    <row r="877" spans="1:11" ht="16.5" thickBot="1">
      <c r="A877" s="244"/>
      <c r="B877" s="213"/>
      <c r="C877" s="246"/>
      <c r="D877" s="117" t="s">
        <v>26</v>
      </c>
      <c r="E877" s="242"/>
      <c r="F877" s="242"/>
      <c r="G877" s="242"/>
      <c r="H877" s="242"/>
      <c r="I877" s="100"/>
      <c r="J877" s="242"/>
      <c r="K877" s="246"/>
    </row>
    <row r="878" spans="1:11" ht="16.5" thickBot="1">
      <c r="A878" s="244"/>
      <c r="B878" s="213"/>
      <c r="C878" s="246"/>
      <c r="D878" s="117" t="s">
        <v>29</v>
      </c>
      <c r="E878" s="13">
        <f>F878+G878+H878+I878+J878</f>
        <v>5</v>
      </c>
      <c r="F878" s="13"/>
      <c r="G878" s="13"/>
      <c r="H878" s="13">
        <v>3</v>
      </c>
      <c r="I878" s="13">
        <v>1</v>
      </c>
      <c r="J878" s="13">
        <v>1</v>
      </c>
      <c r="K878" s="246"/>
    </row>
    <row r="879" spans="1:11" ht="16.5" thickBot="1">
      <c r="A879" s="244"/>
      <c r="B879" s="213"/>
      <c r="C879" s="246"/>
      <c r="D879" s="117" t="s">
        <v>30</v>
      </c>
      <c r="E879" s="13">
        <f t="shared" ref="E879:E881" si="78">F879+G879+H879+I879+J879</f>
        <v>10</v>
      </c>
      <c r="F879" s="13"/>
      <c r="G879" s="13"/>
      <c r="H879" s="13">
        <v>5</v>
      </c>
      <c r="I879" s="13">
        <v>3</v>
      </c>
      <c r="J879" s="13">
        <v>2</v>
      </c>
      <c r="K879" s="246"/>
    </row>
    <row r="880" spans="1:11" ht="16.5" thickBot="1">
      <c r="A880" s="244"/>
      <c r="B880" s="213"/>
      <c r="C880" s="246"/>
      <c r="D880" s="117" t="s">
        <v>32</v>
      </c>
      <c r="E880" s="13">
        <f t="shared" ref="E880" si="79">F880+G880+H880+I880+J880</f>
        <v>10</v>
      </c>
      <c r="F880" s="13"/>
      <c r="G880" s="13"/>
      <c r="H880" s="13">
        <v>5</v>
      </c>
      <c r="I880" s="13">
        <v>3</v>
      </c>
      <c r="J880" s="13">
        <v>2</v>
      </c>
      <c r="K880" s="246"/>
    </row>
    <row r="881" spans="1:11" ht="16.5" thickBot="1">
      <c r="A881" s="244"/>
      <c r="B881" s="213"/>
      <c r="C881" s="246"/>
      <c r="D881" s="117" t="s">
        <v>331</v>
      </c>
      <c r="E881" s="13">
        <f t="shared" si="78"/>
        <v>10</v>
      </c>
      <c r="F881" s="13"/>
      <c r="G881" s="13"/>
      <c r="H881" s="13">
        <v>5</v>
      </c>
      <c r="I881" s="13">
        <v>3</v>
      </c>
      <c r="J881" s="13">
        <v>2</v>
      </c>
      <c r="K881" s="246"/>
    </row>
    <row r="882" spans="1:11" ht="16.5" thickBot="1">
      <c r="A882" s="108"/>
      <c r="B882" s="214"/>
      <c r="C882" s="103"/>
      <c r="D882" s="32" t="s">
        <v>445</v>
      </c>
      <c r="E882" s="27"/>
      <c r="F882" s="27"/>
      <c r="G882" s="27"/>
      <c r="H882" s="27"/>
      <c r="I882" s="27"/>
      <c r="J882" s="27"/>
      <c r="K882" s="103"/>
    </row>
    <row r="883" spans="1:11" ht="15.75" customHeight="1">
      <c r="A883" s="215" t="s">
        <v>206</v>
      </c>
      <c r="B883" s="212" t="s">
        <v>213</v>
      </c>
      <c r="C883" s="215"/>
      <c r="D883" s="110" t="s">
        <v>446</v>
      </c>
      <c r="E883" s="241">
        <f>F883+G883+H883+I883+J883</f>
        <v>38</v>
      </c>
      <c r="F883" s="241"/>
      <c r="G883" s="241"/>
      <c r="H883" s="241">
        <f>H885+H886+H888+H887</f>
        <v>32</v>
      </c>
      <c r="I883" s="99">
        <f>I886+I888+I885+I887</f>
        <v>6</v>
      </c>
      <c r="J883" s="241">
        <f>SUM(J885:J888)</f>
        <v>0</v>
      </c>
      <c r="K883" s="245" t="s">
        <v>162</v>
      </c>
    </row>
    <row r="884" spans="1:11" ht="16.5" thickBot="1">
      <c r="A884" s="216"/>
      <c r="B884" s="213"/>
      <c r="C884" s="216"/>
      <c r="D884" s="117" t="s">
        <v>26</v>
      </c>
      <c r="E884" s="242"/>
      <c r="F884" s="242"/>
      <c r="G884" s="242"/>
      <c r="H884" s="242"/>
      <c r="I884" s="100"/>
      <c r="J884" s="242"/>
      <c r="K884" s="246"/>
    </row>
    <row r="885" spans="1:11" ht="16.5" thickBot="1">
      <c r="A885" s="216"/>
      <c r="B885" s="213"/>
      <c r="C885" s="216"/>
      <c r="D885" s="117" t="s">
        <v>29</v>
      </c>
      <c r="E885" s="13">
        <f>F885+G885+H885+I885+J885</f>
        <v>8</v>
      </c>
      <c r="F885" s="13"/>
      <c r="G885" s="13"/>
      <c r="H885" s="13">
        <v>8</v>
      </c>
      <c r="I885" s="13"/>
      <c r="J885" s="13"/>
      <c r="K885" s="246"/>
    </row>
    <row r="886" spans="1:11" ht="16.5" thickBot="1">
      <c r="A886" s="216"/>
      <c r="B886" s="213"/>
      <c r="C886" s="216"/>
      <c r="D886" s="117" t="s">
        <v>30</v>
      </c>
      <c r="E886" s="13">
        <f>F886+G886+H886+I886+J886</f>
        <v>10</v>
      </c>
      <c r="F886" s="13"/>
      <c r="G886" s="13"/>
      <c r="H886" s="13">
        <v>8</v>
      </c>
      <c r="I886" s="13">
        <v>2</v>
      </c>
      <c r="J886" s="13"/>
      <c r="K886" s="246"/>
    </row>
    <row r="887" spans="1:11" ht="16.5" thickBot="1">
      <c r="A887" s="216"/>
      <c r="B887" s="213"/>
      <c r="C887" s="216"/>
      <c r="D887" s="117" t="s">
        <v>32</v>
      </c>
      <c r="E887" s="13">
        <f>F887+G887+H887+I887+J887</f>
        <v>10</v>
      </c>
      <c r="F887" s="13"/>
      <c r="G887" s="13"/>
      <c r="H887" s="13">
        <v>8</v>
      </c>
      <c r="I887" s="13">
        <v>2</v>
      </c>
      <c r="J887" s="13"/>
      <c r="K887" s="246"/>
    </row>
    <row r="888" spans="1:11" ht="16.5" thickBot="1">
      <c r="A888" s="216"/>
      <c r="B888" s="213"/>
      <c r="C888" s="216"/>
      <c r="D888" s="117" t="s">
        <v>331</v>
      </c>
      <c r="E888" s="13">
        <f>F888+G888+H888+I888+J888</f>
        <v>10</v>
      </c>
      <c r="F888" s="13"/>
      <c r="G888" s="13"/>
      <c r="H888" s="13">
        <v>8</v>
      </c>
      <c r="I888" s="13">
        <v>2</v>
      </c>
      <c r="J888" s="13"/>
      <c r="K888" s="246"/>
    </row>
    <row r="889" spans="1:11" ht="16.5" thickBot="1">
      <c r="A889" s="217"/>
      <c r="B889" s="214"/>
      <c r="C889" s="217"/>
      <c r="D889" s="32" t="s">
        <v>445</v>
      </c>
      <c r="E889" s="27"/>
      <c r="F889" s="27"/>
      <c r="G889" s="27"/>
      <c r="H889" s="27"/>
      <c r="I889" s="27"/>
      <c r="J889" s="27"/>
      <c r="K889" s="103"/>
    </row>
    <row r="890" spans="1:11" ht="15.75" customHeight="1">
      <c r="A890" s="243" t="s">
        <v>207</v>
      </c>
      <c r="B890" s="212" t="s">
        <v>214</v>
      </c>
      <c r="C890" s="245"/>
      <c r="D890" s="110" t="s">
        <v>446</v>
      </c>
      <c r="E890" s="241">
        <f>F890+G890+H890+I890+J890</f>
        <v>32</v>
      </c>
      <c r="F890" s="241"/>
      <c r="G890" s="241"/>
      <c r="H890" s="241">
        <f>H892+H893+H895+H894</f>
        <v>26</v>
      </c>
      <c r="I890" s="99">
        <f>I892+I893+I895</f>
        <v>0</v>
      </c>
      <c r="J890" s="241">
        <f>SUM(J892:J895)</f>
        <v>6</v>
      </c>
      <c r="K890" s="245" t="s">
        <v>162</v>
      </c>
    </row>
    <row r="891" spans="1:11" ht="16.5" thickBot="1">
      <c r="A891" s="244"/>
      <c r="B891" s="213"/>
      <c r="C891" s="246"/>
      <c r="D891" s="117" t="s">
        <v>26</v>
      </c>
      <c r="E891" s="242"/>
      <c r="F891" s="242"/>
      <c r="G891" s="242"/>
      <c r="H891" s="242"/>
      <c r="I891" s="100"/>
      <c r="J891" s="242"/>
      <c r="K891" s="246"/>
    </row>
    <row r="892" spans="1:11" ht="16.5" thickBot="1">
      <c r="A892" s="244"/>
      <c r="B892" s="213"/>
      <c r="C892" s="246"/>
      <c r="D892" s="117" t="s">
        <v>29</v>
      </c>
      <c r="E892" s="13">
        <f>F892+G892+H892+I892+J892</f>
        <v>2</v>
      </c>
      <c r="F892" s="13"/>
      <c r="G892" s="13"/>
      <c r="H892" s="13">
        <v>2</v>
      </c>
      <c r="I892" s="13"/>
      <c r="J892" s="13"/>
      <c r="K892" s="246"/>
    </row>
    <row r="893" spans="1:11" ht="16.5" thickBot="1">
      <c r="A893" s="244"/>
      <c r="B893" s="213"/>
      <c r="C893" s="246"/>
      <c r="D893" s="117" t="s">
        <v>30</v>
      </c>
      <c r="E893" s="13">
        <f t="shared" ref="E893:E895" si="80">F893+G893+H893+I893+J893</f>
        <v>10</v>
      </c>
      <c r="F893" s="13"/>
      <c r="G893" s="13"/>
      <c r="H893" s="13">
        <v>8</v>
      </c>
      <c r="I893" s="13"/>
      <c r="J893" s="13">
        <v>2</v>
      </c>
      <c r="K893" s="246"/>
    </row>
    <row r="894" spans="1:11" ht="16.5" thickBot="1">
      <c r="A894" s="244"/>
      <c r="B894" s="213"/>
      <c r="C894" s="246"/>
      <c r="D894" s="117" t="s">
        <v>32</v>
      </c>
      <c r="E894" s="13">
        <f t="shared" ref="E894" si="81">F894+G894+H894+I894+J894</f>
        <v>10</v>
      </c>
      <c r="F894" s="13"/>
      <c r="G894" s="13"/>
      <c r="H894" s="13">
        <v>8</v>
      </c>
      <c r="I894" s="13"/>
      <c r="J894" s="13">
        <v>2</v>
      </c>
      <c r="K894" s="246"/>
    </row>
    <row r="895" spans="1:11" ht="16.5" thickBot="1">
      <c r="A895" s="244"/>
      <c r="B895" s="213"/>
      <c r="C895" s="246"/>
      <c r="D895" s="117" t="s">
        <v>331</v>
      </c>
      <c r="E895" s="13">
        <f t="shared" si="80"/>
        <v>10</v>
      </c>
      <c r="F895" s="13"/>
      <c r="G895" s="13"/>
      <c r="H895" s="13">
        <v>8</v>
      </c>
      <c r="I895" s="13"/>
      <c r="J895" s="13">
        <v>2</v>
      </c>
      <c r="K895" s="246"/>
    </row>
    <row r="896" spans="1:11" ht="16.5" thickBot="1">
      <c r="A896" s="108"/>
      <c r="B896" s="214"/>
      <c r="C896" s="103"/>
      <c r="D896" s="32" t="s">
        <v>445</v>
      </c>
      <c r="E896" s="27"/>
      <c r="F896" s="27"/>
      <c r="G896" s="27"/>
      <c r="H896" s="27"/>
      <c r="I896" s="27"/>
      <c r="J896" s="27"/>
      <c r="K896" s="103"/>
    </row>
    <row r="897" spans="1:11" ht="15.75" customHeight="1">
      <c r="A897" s="215" t="s">
        <v>208</v>
      </c>
      <c r="B897" s="212" t="s">
        <v>215</v>
      </c>
      <c r="C897" s="215"/>
      <c r="D897" s="109" t="s">
        <v>446</v>
      </c>
      <c r="E897" s="241">
        <f>F897+G897+H897+I897+J897</f>
        <v>27</v>
      </c>
      <c r="F897" s="241"/>
      <c r="G897" s="241"/>
      <c r="H897" s="241">
        <f>H899+H900+H902+H901</f>
        <v>19</v>
      </c>
      <c r="I897" s="241">
        <f>I899+I900+I902+I901</f>
        <v>8</v>
      </c>
      <c r="J897" s="241">
        <f>SUM(J899:J902)</f>
        <v>0</v>
      </c>
      <c r="K897" s="245" t="s">
        <v>162</v>
      </c>
    </row>
    <row r="898" spans="1:11" ht="16.5" thickBot="1">
      <c r="A898" s="216"/>
      <c r="B898" s="213"/>
      <c r="C898" s="216"/>
      <c r="D898" s="117" t="s">
        <v>26</v>
      </c>
      <c r="E898" s="242"/>
      <c r="F898" s="242"/>
      <c r="G898" s="242"/>
      <c r="H898" s="242"/>
      <c r="I898" s="242"/>
      <c r="J898" s="242"/>
      <c r="K898" s="246"/>
    </row>
    <row r="899" spans="1:11" ht="16.5" thickBot="1">
      <c r="A899" s="216"/>
      <c r="B899" s="213"/>
      <c r="C899" s="216"/>
      <c r="D899" s="117" t="s">
        <v>29</v>
      </c>
      <c r="E899" s="13">
        <f>F899+G899+H899+I899+J899</f>
        <v>2</v>
      </c>
      <c r="F899" s="13"/>
      <c r="G899" s="13"/>
      <c r="H899" s="13"/>
      <c r="I899" s="13">
        <v>2</v>
      </c>
      <c r="J899" s="13"/>
      <c r="K899" s="246"/>
    </row>
    <row r="900" spans="1:11" ht="16.5" thickBot="1">
      <c r="A900" s="216"/>
      <c r="B900" s="213"/>
      <c r="C900" s="216"/>
      <c r="D900" s="117" t="s">
        <v>30</v>
      </c>
      <c r="E900" s="13">
        <f>F900+G900+H900+I900+J900</f>
        <v>5</v>
      </c>
      <c r="F900" s="13"/>
      <c r="G900" s="13"/>
      <c r="H900" s="13">
        <v>3</v>
      </c>
      <c r="I900" s="13">
        <v>2</v>
      </c>
      <c r="J900" s="13"/>
      <c r="K900" s="246"/>
    </row>
    <row r="901" spans="1:11" ht="16.5" thickBot="1">
      <c r="A901" s="216"/>
      <c r="B901" s="213"/>
      <c r="C901" s="216"/>
      <c r="D901" s="117" t="s">
        <v>32</v>
      </c>
      <c r="E901" s="13">
        <f>F901+G901+H901+I901+J901</f>
        <v>10</v>
      </c>
      <c r="F901" s="13"/>
      <c r="G901" s="13"/>
      <c r="H901" s="13">
        <v>8</v>
      </c>
      <c r="I901" s="13">
        <v>2</v>
      </c>
      <c r="J901" s="13"/>
      <c r="K901" s="246"/>
    </row>
    <row r="902" spans="1:11" ht="16.5" thickBot="1">
      <c r="A902" s="216"/>
      <c r="B902" s="213"/>
      <c r="C902" s="216"/>
      <c r="D902" s="117" t="s">
        <v>331</v>
      </c>
      <c r="E902" s="13">
        <f>F902+G902+H902+I902+J902</f>
        <v>10</v>
      </c>
      <c r="F902" s="13"/>
      <c r="G902" s="13"/>
      <c r="H902" s="13">
        <v>8</v>
      </c>
      <c r="I902" s="13">
        <v>2</v>
      </c>
      <c r="J902" s="13"/>
      <c r="K902" s="246"/>
    </row>
    <row r="903" spans="1:11" ht="16.5" thickBot="1">
      <c r="A903" s="217"/>
      <c r="B903" s="214"/>
      <c r="C903" s="217"/>
      <c r="D903" s="32" t="s">
        <v>445</v>
      </c>
      <c r="E903" s="27"/>
      <c r="F903" s="27"/>
      <c r="G903" s="27"/>
      <c r="H903" s="27"/>
      <c r="I903" s="27"/>
      <c r="J903" s="27"/>
      <c r="K903" s="103"/>
    </row>
    <row r="904" spans="1:11" ht="15.75" customHeight="1">
      <c r="A904" s="215" t="s">
        <v>209</v>
      </c>
      <c r="B904" s="212" t="s">
        <v>216</v>
      </c>
      <c r="C904" s="215"/>
      <c r="D904" s="109" t="s">
        <v>446</v>
      </c>
      <c r="E904" s="241">
        <f>F904+G904+H904+I904+J904</f>
        <v>80</v>
      </c>
      <c r="F904" s="241"/>
      <c r="G904" s="241"/>
      <c r="H904" s="241">
        <f>H906+H907+H909</f>
        <v>50</v>
      </c>
      <c r="I904" s="241">
        <f>I906+I907+I909</f>
        <v>30</v>
      </c>
      <c r="J904" s="241">
        <f>SUM(J906:J909)</f>
        <v>0</v>
      </c>
      <c r="K904" s="245" t="s">
        <v>162</v>
      </c>
    </row>
    <row r="905" spans="1:11" ht="16.5" thickBot="1">
      <c r="A905" s="216"/>
      <c r="B905" s="213"/>
      <c r="C905" s="216"/>
      <c r="D905" s="117" t="s">
        <v>26</v>
      </c>
      <c r="E905" s="242"/>
      <c r="F905" s="242"/>
      <c r="G905" s="242"/>
      <c r="H905" s="242"/>
      <c r="I905" s="242"/>
      <c r="J905" s="242"/>
      <c r="K905" s="246"/>
    </row>
    <row r="906" spans="1:11" ht="16.5" thickBot="1">
      <c r="A906" s="216"/>
      <c r="B906" s="213"/>
      <c r="C906" s="216"/>
      <c r="D906" s="117" t="s">
        <v>29</v>
      </c>
      <c r="E906" s="13">
        <f>F906+G906+H906+I906+J906</f>
        <v>80</v>
      </c>
      <c r="F906" s="13"/>
      <c r="G906" s="13"/>
      <c r="H906" s="13">
        <v>50</v>
      </c>
      <c r="I906" s="13">
        <v>30</v>
      </c>
      <c r="J906" s="13"/>
      <c r="K906" s="246"/>
    </row>
    <row r="907" spans="1:11" ht="16.5" thickBot="1">
      <c r="A907" s="216"/>
      <c r="B907" s="213"/>
      <c r="C907" s="216"/>
      <c r="D907" s="117" t="s">
        <v>30</v>
      </c>
      <c r="E907" s="13">
        <f>F907+G907+H907+I907+J907</f>
        <v>0</v>
      </c>
      <c r="F907" s="13"/>
      <c r="G907" s="13"/>
      <c r="H907" s="13"/>
      <c r="I907" s="13"/>
      <c r="J907" s="13"/>
      <c r="K907" s="246"/>
    </row>
    <row r="908" spans="1:11" ht="16.5" thickBot="1">
      <c r="A908" s="216"/>
      <c r="B908" s="213"/>
      <c r="C908" s="216"/>
      <c r="D908" s="117" t="s">
        <v>32</v>
      </c>
      <c r="E908" s="13">
        <f>F908+G908+H908+I908+J908</f>
        <v>0</v>
      </c>
      <c r="F908" s="13"/>
      <c r="G908" s="13"/>
      <c r="H908" s="13"/>
      <c r="I908" s="13"/>
      <c r="J908" s="13"/>
      <c r="K908" s="246"/>
    </row>
    <row r="909" spans="1:11" ht="16.5" thickBot="1">
      <c r="A909" s="216"/>
      <c r="B909" s="213"/>
      <c r="C909" s="216"/>
      <c r="D909" s="117" t="s">
        <v>331</v>
      </c>
      <c r="E909" s="13">
        <f>F909+G909+H909+I909+J909</f>
        <v>0</v>
      </c>
      <c r="F909" s="13"/>
      <c r="G909" s="13"/>
      <c r="H909" s="13"/>
      <c r="I909" s="13"/>
      <c r="J909" s="13"/>
      <c r="K909" s="246"/>
    </row>
    <row r="910" spans="1:11" ht="16.5" thickBot="1">
      <c r="A910" s="217"/>
      <c r="B910" s="214"/>
      <c r="C910" s="217"/>
      <c r="D910" s="32" t="s">
        <v>445</v>
      </c>
      <c r="E910" s="27"/>
      <c r="F910" s="27"/>
      <c r="G910" s="27"/>
      <c r="H910" s="27"/>
      <c r="I910" s="27"/>
      <c r="J910" s="27"/>
      <c r="K910" s="103"/>
    </row>
    <row r="911" spans="1:11" ht="15.75" customHeight="1">
      <c r="A911" s="215" t="s">
        <v>210</v>
      </c>
      <c r="B911" s="235" t="s">
        <v>217</v>
      </c>
      <c r="C911" s="215"/>
      <c r="D911" s="109" t="s">
        <v>446</v>
      </c>
      <c r="E911" s="241">
        <f>F911+G911+H911+I911+J911</f>
        <v>37</v>
      </c>
      <c r="F911" s="241"/>
      <c r="G911" s="241"/>
      <c r="H911" s="241">
        <f>H913+H914+H916+H915</f>
        <v>28</v>
      </c>
      <c r="I911" s="99">
        <f>I913+I914+I916</f>
        <v>0</v>
      </c>
      <c r="J911" s="241">
        <f>SUM(J913:J916)</f>
        <v>9</v>
      </c>
      <c r="K911" s="212" t="s">
        <v>162</v>
      </c>
    </row>
    <row r="912" spans="1:11" ht="16.5" thickBot="1">
      <c r="A912" s="216"/>
      <c r="B912" s="236"/>
      <c r="C912" s="216"/>
      <c r="D912" s="117" t="s">
        <v>26</v>
      </c>
      <c r="E912" s="242"/>
      <c r="F912" s="242"/>
      <c r="G912" s="242"/>
      <c r="H912" s="242"/>
      <c r="I912" s="100"/>
      <c r="J912" s="242"/>
      <c r="K912" s="213"/>
    </row>
    <row r="913" spans="1:11" ht="16.5" thickBot="1">
      <c r="A913" s="216"/>
      <c r="B913" s="236"/>
      <c r="C913" s="216"/>
      <c r="D913" s="117" t="s">
        <v>29</v>
      </c>
      <c r="E913" s="13">
        <f>F913+G913+H913+I913+J913</f>
        <v>7</v>
      </c>
      <c r="F913" s="13"/>
      <c r="G913" s="13"/>
      <c r="H913" s="13">
        <v>7</v>
      </c>
      <c r="I913" s="13"/>
      <c r="J913" s="13"/>
      <c r="K913" s="213"/>
    </row>
    <row r="914" spans="1:11" ht="16.5" thickBot="1">
      <c r="A914" s="216"/>
      <c r="B914" s="236"/>
      <c r="C914" s="216"/>
      <c r="D914" s="117" t="s">
        <v>30</v>
      </c>
      <c r="E914" s="13">
        <f t="shared" ref="E914:E916" si="82">F914+G914+H914+I914+J914</f>
        <v>10</v>
      </c>
      <c r="F914" s="13"/>
      <c r="G914" s="13"/>
      <c r="H914" s="13">
        <v>7</v>
      </c>
      <c r="I914" s="13"/>
      <c r="J914" s="13">
        <v>3</v>
      </c>
      <c r="K914" s="213"/>
    </row>
    <row r="915" spans="1:11" ht="16.5" thickBot="1">
      <c r="A915" s="216"/>
      <c r="B915" s="236"/>
      <c r="C915" s="216"/>
      <c r="D915" s="117" t="s">
        <v>32</v>
      </c>
      <c r="E915" s="13">
        <f t="shared" ref="E915" si="83">F915+G915+H915+I915+J915</f>
        <v>10</v>
      </c>
      <c r="F915" s="13"/>
      <c r="G915" s="13"/>
      <c r="H915" s="13">
        <v>7</v>
      </c>
      <c r="I915" s="13"/>
      <c r="J915" s="13">
        <v>3</v>
      </c>
      <c r="K915" s="213"/>
    </row>
    <row r="916" spans="1:11" ht="16.5" thickBot="1">
      <c r="A916" s="216"/>
      <c r="B916" s="236"/>
      <c r="C916" s="216"/>
      <c r="D916" s="117" t="s">
        <v>331</v>
      </c>
      <c r="E916" s="13">
        <f t="shared" si="82"/>
        <v>10</v>
      </c>
      <c r="F916" s="13"/>
      <c r="G916" s="13"/>
      <c r="H916" s="13">
        <v>7</v>
      </c>
      <c r="I916" s="13"/>
      <c r="J916" s="13">
        <v>3</v>
      </c>
      <c r="K916" s="213"/>
    </row>
    <row r="917" spans="1:11" ht="16.5" thickBot="1">
      <c r="A917" s="217"/>
      <c r="B917" s="237"/>
      <c r="C917" s="217"/>
      <c r="D917" s="32" t="s">
        <v>445</v>
      </c>
      <c r="E917" s="27"/>
      <c r="F917" s="27"/>
      <c r="G917" s="27"/>
      <c r="H917" s="27"/>
      <c r="I917" s="27"/>
      <c r="J917" s="27"/>
      <c r="K917" s="214"/>
    </row>
    <row r="918" spans="1:11" ht="16.5" thickBot="1">
      <c r="A918" s="17" t="s">
        <v>337</v>
      </c>
      <c r="B918" s="254" t="s">
        <v>352</v>
      </c>
      <c r="C918" s="255"/>
      <c r="D918" s="255"/>
      <c r="E918" s="255"/>
      <c r="F918" s="255"/>
      <c r="G918" s="255"/>
      <c r="H918" s="255"/>
      <c r="I918" s="255"/>
      <c r="J918" s="255"/>
      <c r="K918" s="256"/>
    </row>
    <row r="919" spans="1:11" ht="15.75" customHeight="1">
      <c r="A919" s="248"/>
      <c r="B919" s="212" t="s">
        <v>338</v>
      </c>
      <c r="C919" s="215"/>
      <c r="D919" s="109" t="s">
        <v>446</v>
      </c>
      <c r="E919" s="257">
        <f>E926</f>
        <v>86.006</v>
      </c>
      <c r="F919" s="257"/>
      <c r="G919" s="257"/>
      <c r="H919" s="257">
        <f>H926</f>
        <v>86.006</v>
      </c>
      <c r="I919" s="259"/>
      <c r="J919" s="259"/>
      <c r="K919" s="212" t="s">
        <v>162</v>
      </c>
    </row>
    <row r="920" spans="1:11" ht="16.5" thickBot="1">
      <c r="A920" s="249"/>
      <c r="B920" s="213"/>
      <c r="C920" s="216"/>
      <c r="D920" s="117" t="s">
        <v>26</v>
      </c>
      <c r="E920" s="258"/>
      <c r="F920" s="258"/>
      <c r="G920" s="258"/>
      <c r="H920" s="258"/>
      <c r="I920" s="260"/>
      <c r="J920" s="260"/>
      <c r="K920" s="213"/>
    </row>
    <row r="921" spans="1:11" ht="16.5" thickBot="1">
      <c r="A921" s="249"/>
      <c r="B921" s="213"/>
      <c r="C921" s="216"/>
      <c r="D921" s="117" t="s">
        <v>29</v>
      </c>
      <c r="E921" s="18"/>
      <c r="F921" s="18"/>
      <c r="G921" s="18"/>
      <c r="H921" s="18"/>
      <c r="I921" s="18"/>
      <c r="J921" s="18"/>
      <c r="K921" s="213"/>
    </row>
    <row r="922" spans="1:11" ht="16.5" thickBot="1">
      <c r="A922" s="249"/>
      <c r="B922" s="213"/>
      <c r="C922" s="216"/>
      <c r="D922" s="117" t="s">
        <v>30</v>
      </c>
      <c r="E922" s="111">
        <f>E929</f>
        <v>86.006</v>
      </c>
      <c r="F922" s="111"/>
      <c r="G922" s="111"/>
      <c r="H922" s="111">
        <f>H929</f>
        <v>86.006</v>
      </c>
      <c r="I922" s="111"/>
      <c r="J922" s="111"/>
      <c r="K922" s="213"/>
    </row>
    <row r="923" spans="1:11" ht="16.5" thickBot="1">
      <c r="A923" s="249"/>
      <c r="B923" s="213"/>
      <c r="C923" s="216"/>
      <c r="D923" s="117" t="s">
        <v>32</v>
      </c>
      <c r="E923" s="18"/>
      <c r="F923" s="18"/>
      <c r="G923" s="18"/>
      <c r="H923" s="18"/>
      <c r="I923" s="18"/>
      <c r="J923" s="18"/>
      <c r="K923" s="213"/>
    </row>
    <row r="924" spans="1:11" ht="16.5" thickBot="1">
      <c r="A924" s="249"/>
      <c r="B924" s="213"/>
      <c r="C924" s="216"/>
      <c r="D924" s="117" t="s">
        <v>331</v>
      </c>
      <c r="E924" s="100"/>
      <c r="F924" s="100"/>
      <c r="G924" s="100"/>
      <c r="H924" s="100"/>
      <c r="I924" s="100"/>
      <c r="J924" s="100"/>
      <c r="K924" s="213"/>
    </row>
    <row r="925" spans="1:11" ht="16.5" thickBot="1">
      <c r="A925" s="250"/>
      <c r="B925" s="214"/>
      <c r="C925" s="217"/>
      <c r="D925" s="32" t="s">
        <v>445</v>
      </c>
      <c r="E925" s="27"/>
      <c r="F925" s="27"/>
      <c r="G925" s="27"/>
      <c r="H925" s="27"/>
      <c r="I925" s="27"/>
      <c r="J925" s="27"/>
      <c r="K925" s="214"/>
    </row>
    <row r="926" spans="1:11" ht="15.75" customHeight="1">
      <c r="A926" s="238" t="s">
        <v>339</v>
      </c>
      <c r="B926" s="212" t="s">
        <v>340</v>
      </c>
      <c r="C926" s="215"/>
      <c r="D926" s="109" t="s">
        <v>446</v>
      </c>
      <c r="E926" s="257">
        <f>E929</f>
        <v>86.006</v>
      </c>
      <c r="F926" s="257"/>
      <c r="G926" s="257"/>
      <c r="H926" s="257">
        <f>H929</f>
        <v>86.006</v>
      </c>
      <c r="I926" s="259"/>
      <c r="J926" s="259"/>
      <c r="K926" s="212" t="s">
        <v>162</v>
      </c>
    </row>
    <row r="927" spans="1:11" ht="16.5" thickBot="1">
      <c r="A927" s="239"/>
      <c r="B927" s="213"/>
      <c r="C927" s="216"/>
      <c r="D927" s="117" t="s">
        <v>26</v>
      </c>
      <c r="E927" s="258"/>
      <c r="F927" s="258"/>
      <c r="G927" s="258"/>
      <c r="H927" s="258"/>
      <c r="I927" s="260"/>
      <c r="J927" s="260"/>
      <c r="K927" s="213"/>
    </row>
    <row r="928" spans="1:11" ht="16.5" thickBot="1">
      <c r="A928" s="239"/>
      <c r="B928" s="213"/>
      <c r="C928" s="216"/>
      <c r="D928" s="117" t="s">
        <v>29</v>
      </c>
      <c r="E928" s="18"/>
      <c r="F928" s="18"/>
      <c r="G928" s="18"/>
      <c r="H928" s="18"/>
      <c r="I928" s="18"/>
      <c r="J928" s="18"/>
      <c r="K928" s="213"/>
    </row>
    <row r="929" spans="1:11" ht="16.5" thickBot="1">
      <c r="A929" s="239"/>
      <c r="B929" s="213"/>
      <c r="C929" s="216"/>
      <c r="D929" s="117" t="s">
        <v>30</v>
      </c>
      <c r="E929" s="111">
        <f>H929</f>
        <v>86.006</v>
      </c>
      <c r="F929" s="111"/>
      <c r="G929" s="111"/>
      <c r="H929" s="111">
        <f>59.144+26.862</f>
        <v>86.006</v>
      </c>
      <c r="I929" s="111"/>
      <c r="J929" s="111"/>
      <c r="K929" s="213"/>
    </row>
    <row r="930" spans="1:11" ht="16.5" thickBot="1">
      <c r="A930" s="239"/>
      <c r="B930" s="213"/>
      <c r="C930" s="216"/>
      <c r="D930" s="117" t="s">
        <v>32</v>
      </c>
      <c r="E930" s="18"/>
      <c r="F930" s="18"/>
      <c r="G930" s="18"/>
      <c r="H930" s="18"/>
      <c r="I930" s="18"/>
      <c r="J930" s="18"/>
      <c r="K930" s="213"/>
    </row>
    <row r="931" spans="1:11" ht="16.5" thickBot="1">
      <c r="A931" s="239"/>
      <c r="B931" s="213"/>
      <c r="C931" s="216"/>
      <c r="D931" s="117" t="s">
        <v>331</v>
      </c>
      <c r="E931" s="100"/>
      <c r="F931" s="100"/>
      <c r="G931" s="100"/>
      <c r="H931" s="100"/>
      <c r="I931" s="100"/>
      <c r="J931" s="100"/>
      <c r="K931" s="213"/>
    </row>
    <row r="932" spans="1:11" ht="16.5" thickBot="1">
      <c r="A932" s="240"/>
      <c r="B932" s="214"/>
      <c r="C932" s="217"/>
      <c r="D932" s="32" t="s">
        <v>445</v>
      </c>
      <c r="E932" s="27"/>
      <c r="F932" s="27"/>
      <c r="G932" s="27"/>
      <c r="H932" s="27"/>
      <c r="I932" s="27"/>
      <c r="J932" s="27"/>
      <c r="K932" s="214"/>
    </row>
    <row r="933" spans="1:11" ht="16.5" thickBot="1">
      <c r="A933" s="22" t="s">
        <v>356</v>
      </c>
      <c r="B933" s="293" t="s">
        <v>354</v>
      </c>
      <c r="C933" s="284"/>
      <c r="D933" s="284"/>
      <c r="E933" s="284"/>
      <c r="F933" s="284"/>
      <c r="G933" s="284"/>
      <c r="H933" s="284"/>
      <c r="I933" s="284"/>
      <c r="J933" s="284"/>
      <c r="K933" s="285"/>
    </row>
    <row r="934" spans="1:11" ht="15.75" customHeight="1">
      <c r="A934" s="238"/>
      <c r="B934" s="212" t="s">
        <v>357</v>
      </c>
      <c r="C934" s="215"/>
      <c r="D934" s="109" t="s">
        <v>446</v>
      </c>
      <c r="E934" s="259">
        <f>E937</f>
        <v>1234.5</v>
      </c>
      <c r="F934" s="259"/>
      <c r="G934" s="259">
        <f>G937</f>
        <v>1234.5</v>
      </c>
      <c r="H934" s="259"/>
      <c r="I934" s="259"/>
      <c r="J934" s="259"/>
      <c r="K934" s="212" t="s">
        <v>162</v>
      </c>
    </row>
    <row r="935" spans="1:11" ht="16.5" thickBot="1">
      <c r="A935" s="239"/>
      <c r="B935" s="213"/>
      <c r="C935" s="216"/>
      <c r="D935" s="117" t="s">
        <v>26</v>
      </c>
      <c r="E935" s="260"/>
      <c r="F935" s="260"/>
      <c r="G935" s="260"/>
      <c r="H935" s="260"/>
      <c r="I935" s="260"/>
      <c r="J935" s="260"/>
      <c r="K935" s="213"/>
    </row>
    <row r="936" spans="1:11" ht="16.5" thickBot="1">
      <c r="A936" s="239"/>
      <c r="B936" s="213"/>
      <c r="C936" s="216"/>
      <c r="D936" s="117" t="s">
        <v>29</v>
      </c>
      <c r="E936" s="23"/>
      <c r="F936" s="23"/>
      <c r="G936" s="23"/>
      <c r="H936" s="23"/>
      <c r="I936" s="23"/>
      <c r="J936" s="23"/>
      <c r="K936" s="213"/>
    </row>
    <row r="937" spans="1:11" ht="16.5" thickBot="1">
      <c r="A937" s="239"/>
      <c r="B937" s="213"/>
      <c r="C937" s="216"/>
      <c r="D937" s="117" t="s">
        <v>30</v>
      </c>
      <c r="E937" s="24">
        <f>E944</f>
        <v>1234.5</v>
      </c>
      <c r="F937" s="24"/>
      <c r="G937" s="24">
        <f>G944</f>
        <v>1234.5</v>
      </c>
      <c r="H937" s="24"/>
      <c r="I937" s="24"/>
      <c r="J937" s="23"/>
      <c r="K937" s="213"/>
    </row>
    <row r="938" spans="1:11" ht="16.5" thickBot="1">
      <c r="A938" s="239"/>
      <c r="B938" s="213"/>
      <c r="C938" s="216"/>
      <c r="D938" s="117" t="s">
        <v>32</v>
      </c>
      <c r="E938" s="24"/>
      <c r="F938" s="24"/>
      <c r="G938" s="24"/>
      <c r="H938" s="24"/>
      <c r="I938" s="24"/>
      <c r="J938" s="23"/>
      <c r="K938" s="213"/>
    </row>
    <row r="939" spans="1:11" ht="16.5" thickBot="1">
      <c r="A939" s="239"/>
      <c r="B939" s="213"/>
      <c r="C939" s="216"/>
      <c r="D939" s="117" t="s">
        <v>331</v>
      </c>
      <c r="E939" s="24"/>
      <c r="F939" s="24"/>
      <c r="G939" s="24"/>
      <c r="H939" s="24"/>
      <c r="I939" s="24"/>
      <c r="J939" s="23"/>
      <c r="K939" s="213"/>
    </row>
    <row r="940" spans="1:11" ht="16.5" thickBot="1">
      <c r="A940" s="240"/>
      <c r="B940" s="214"/>
      <c r="C940" s="217"/>
      <c r="D940" s="32" t="s">
        <v>445</v>
      </c>
      <c r="E940" s="27"/>
      <c r="F940" s="27"/>
      <c r="G940" s="27"/>
      <c r="H940" s="27"/>
      <c r="I940" s="27"/>
      <c r="J940" s="27"/>
      <c r="K940" s="214"/>
    </row>
    <row r="941" spans="1:11" ht="15.75" customHeight="1">
      <c r="A941" s="251" t="s">
        <v>358</v>
      </c>
      <c r="B941" s="212" t="s">
        <v>354</v>
      </c>
      <c r="C941" s="123"/>
      <c r="D941" s="109" t="s">
        <v>446</v>
      </c>
      <c r="E941" s="259">
        <f>E944</f>
        <v>1234.5</v>
      </c>
      <c r="F941" s="259"/>
      <c r="G941" s="259">
        <f>G944</f>
        <v>1234.5</v>
      </c>
      <c r="H941" s="259"/>
      <c r="I941" s="259"/>
      <c r="J941" s="99"/>
      <c r="K941" s="212" t="s">
        <v>162</v>
      </c>
    </row>
    <row r="942" spans="1:11" ht="16.5" thickBot="1">
      <c r="A942" s="252"/>
      <c r="B942" s="213"/>
      <c r="C942" s="110"/>
      <c r="D942" s="117" t="s">
        <v>26</v>
      </c>
      <c r="E942" s="260"/>
      <c r="F942" s="260"/>
      <c r="G942" s="260"/>
      <c r="H942" s="260"/>
      <c r="I942" s="260"/>
      <c r="J942" s="100"/>
      <c r="K942" s="213"/>
    </row>
    <row r="943" spans="1:11" ht="16.5" thickBot="1">
      <c r="A943" s="252"/>
      <c r="B943" s="213"/>
      <c r="C943" s="110"/>
      <c r="D943" s="117" t="s">
        <v>29</v>
      </c>
      <c r="E943" s="24"/>
      <c r="F943" s="24"/>
      <c r="G943" s="24"/>
      <c r="H943" s="24"/>
      <c r="I943" s="24"/>
      <c r="J943" s="18"/>
      <c r="K943" s="213"/>
    </row>
    <row r="944" spans="1:11" ht="16.5" thickBot="1">
      <c r="A944" s="252"/>
      <c r="B944" s="213"/>
      <c r="C944" s="110"/>
      <c r="D944" s="117" t="s">
        <v>30</v>
      </c>
      <c r="E944" s="24">
        <f>G944+H944</f>
        <v>1234.5</v>
      </c>
      <c r="F944" s="24"/>
      <c r="G944" s="24">
        <v>1234.5</v>
      </c>
      <c r="H944" s="24"/>
      <c r="I944" s="24"/>
      <c r="J944" s="18"/>
      <c r="K944" s="213"/>
    </row>
    <row r="945" spans="1:11" ht="16.5" thickBot="1">
      <c r="A945" s="252"/>
      <c r="B945" s="213"/>
      <c r="C945" s="110"/>
      <c r="D945" s="117" t="s">
        <v>32</v>
      </c>
      <c r="E945" s="18"/>
      <c r="F945" s="18"/>
      <c r="G945" s="18"/>
      <c r="H945" s="18"/>
      <c r="I945" s="18"/>
      <c r="J945" s="18"/>
      <c r="K945" s="213"/>
    </row>
    <row r="946" spans="1:11" ht="16.5" thickBot="1">
      <c r="A946" s="252"/>
      <c r="B946" s="213"/>
      <c r="C946" s="110"/>
      <c r="D946" s="117" t="s">
        <v>331</v>
      </c>
      <c r="E946" s="100"/>
      <c r="F946" s="100"/>
      <c r="G946" s="100"/>
      <c r="H946" s="100"/>
      <c r="I946" s="100"/>
      <c r="J946" s="100"/>
      <c r="K946" s="213"/>
    </row>
    <row r="947" spans="1:11" ht="16.5" thickBot="1">
      <c r="A947" s="253"/>
      <c r="B947" s="214"/>
      <c r="C947" s="117"/>
      <c r="D947" s="32" t="s">
        <v>445</v>
      </c>
      <c r="E947" s="27"/>
      <c r="F947" s="27"/>
      <c r="G947" s="27"/>
      <c r="H947" s="27"/>
      <c r="I947" s="27"/>
      <c r="J947" s="27"/>
      <c r="K947" s="214"/>
    </row>
    <row r="948" spans="1:11" ht="15.75">
      <c r="A948" s="41"/>
      <c r="B948" s="42"/>
      <c r="C948" s="56"/>
      <c r="D948" s="40"/>
      <c r="E948" s="28"/>
      <c r="F948" s="28"/>
      <c r="G948" s="28"/>
      <c r="H948" s="28"/>
      <c r="J948" s="142" t="s">
        <v>401</v>
      </c>
      <c r="K948" s="142"/>
    </row>
    <row r="949" spans="1:11" ht="15.75">
      <c r="A949" s="41"/>
      <c r="B949" s="42"/>
      <c r="C949" s="56"/>
      <c r="D949" s="40"/>
      <c r="E949" s="28"/>
      <c r="F949" s="28"/>
      <c r="G949" s="28"/>
      <c r="H949" s="28"/>
      <c r="I949" s="142" t="s">
        <v>397</v>
      </c>
      <c r="J949" s="142"/>
      <c r="K949" s="142"/>
    </row>
    <row r="950" spans="1:11" ht="15.75">
      <c r="A950" s="41"/>
      <c r="B950" s="42"/>
      <c r="C950" s="56"/>
      <c r="D950" s="40"/>
      <c r="E950" s="28"/>
      <c r="F950" s="28"/>
      <c r="G950" s="28"/>
      <c r="H950" s="28"/>
      <c r="J950" s="142" t="s">
        <v>398</v>
      </c>
      <c r="K950" s="142"/>
    </row>
    <row r="951" spans="1:11" ht="15.75">
      <c r="A951" s="41"/>
      <c r="B951" s="42"/>
      <c r="C951" s="56"/>
      <c r="D951" s="40"/>
      <c r="E951" s="28"/>
      <c r="F951" s="28"/>
      <c r="G951" s="28"/>
      <c r="H951" s="28"/>
      <c r="I951" s="142" t="s">
        <v>449</v>
      </c>
      <c r="J951" s="142"/>
      <c r="K951" s="142"/>
    </row>
    <row r="952" spans="1:11" ht="16.5" thickBot="1">
      <c r="A952" s="288" t="s">
        <v>312</v>
      </c>
      <c r="B952" s="289"/>
      <c r="C952" s="289"/>
      <c r="D952" s="289"/>
      <c r="E952" s="289"/>
      <c r="F952" s="289"/>
      <c r="G952" s="289"/>
      <c r="H952" s="289"/>
      <c r="I952" s="289"/>
      <c r="J952" s="289"/>
      <c r="K952" s="289"/>
    </row>
    <row r="953" spans="1:11" ht="39" customHeight="1" thickBot="1">
      <c r="A953" s="310" t="s">
        <v>451</v>
      </c>
      <c r="B953" s="311"/>
      <c r="C953" s="311"/>
      <c r="D953" s="311"/>
      <c r="E953" s="311"/>
      <c r="F953" s="311"/>
      <c r="G953" s="311"/>
      <c r="H953" s="311"/>
      <c r="I953" s="311"/>
      <c r="J953" s="311"/>
      <c r="K953" s="312"/>
    </row>
    <row r="954" spans="1:11" ht="39" customHeight="1">
      <c r="A954" s="97" t="s">
        <v>1</v>
      </c>
      <c r="B954" s="109" t="s">
        <v>3</v>
      </c>
      <c r="C954" s="109" t="s">
        <v>6</v>
      </c>
      <c r="D954" s="109" t="s">
        <v>10</v>
      </c>
      <c r="E954" s="271" t="s">
        <v>14</v>
      </c>
      <c r="F954" s="272"/>
      <c r="G954" s="272"/>
      <c r="H954" s="272"/>
      <c r="I954" s="272"/>
      <c r="J954" s="273"/>
      <c r="K954" s="109" t="s">
        <v>15</v>
      </c>
    </row>
    <row r="955" spans="1:11" ht="35.25" customHeight="1" thickBot="1">
      <c r="A955" s="103" t="s">
        <v>2</v>
      </c>
      <c r="B955" s="29" t="s">
        <v>4</v>
      </c>
      <c r="C955" s="110" t="s">
        <v>7</v>
      </c>
      <c r="D955" s="110" t="s">
        <v>11</v>
      </c>
      <c r="E955" s="274"/>
      <c r="F955" s="275"/>
      <c r="G955" s="275"/>
      <c r="H955" s="275"/>
      <c r="I955" s="275"/>
      <c r="J955" s="276"/>
      <c r="K955" s="110" t="s">
        <v>16</v>
      </c>
    </row>
    <row r="956" spans="1:11" ht="15.75" customHeight="1">
      <c r="A956" s="103"/>
      <c r="B956" s="29" t="s">
        <v>5</v>
      </c>
      <c r="C956" s="110" t="s">
        <v>8</v>
      </c>
      <c r="D956" s="110" t="s">
        <v>12</v>
      </c>
      <c r="E956" s="110" t="s">
        <v>17</v>
      </c>
      <c r="F956" s="267" t="s">
        <v>20</v>
      </c>
      <c r="G956" s="277"/>
      <c r="H956" s="277"/>
      <c r="I956" s="277"/>
      <c r="J956" s="278"/>
      <c r="K956" s="110" t="s">
        <v>13</v>
      </c>
    </row>
    <row r="957" spans="1:11" ht="32.25" thickBot="1">
      <c r="A957" s="103"/>
      <c r="B957" s="110"/>
      <c r="C957" s="30" t="s">
        <v>9</v>
      </c>
      <c r="D957" s="110" t="s">
        <v>13</v>
      </c>
      <c r="E957" s="110" t="s">
        <v>18</v>
      </c>
      <c r="F957" s="279"/>
      <c r="G957" s="280"/>
      <c r="H957" s="280"/>
      <c r="I957" s="280"/>
      <c r="J957" s="281"/>
      <c r="K957" s="110"/>
    </row>
    <row r="958" spans="1:11" ht="15.75">
      <c r="A958" s="103"/>
      <c r="B958" s="110"/>
      <c r="C958" s="110"/>
      <c r="D958" s="110"/>
      <c r="E958" s="110" t="s">
        <v>19</v>
      </c>
      <c r="F958" s="110" t="s">
        <v>21</v>
      </c>
      <c r="G958" s="110" t="s">
        <v>23</v>
      </c>
      <c r="H958" s="245" t="s">
        <v>24</v>
      </c>
      <c r="I958" s="267" t="s">
        <v>313</v>
      </c>
      <c r="J958" s="268"/>
      <c r="K958" s="110"/>
    </row>
    <row r="959" spans="1:11" ht="16.5" thickBot="1">
      <c r="A959" s="103"/>
      <c r="B959" s="110"/>
      <c r="C959" s="110"/>
      <c r="D959" s="110"/>
      <c r="E959" s="110"/>
      <c r="F959" s="30" t="s">
        <v>22</v>
      </c>
      <c r="G959" s="30" t="s">
        <v>22</v>
      </c>
      <c r="H959" s="246"/>
      <c r="I959" s="269"/>
      <c r="J959" s="270"/>
      <c r="K959" s="110"/>
    </row>
    <row r="960" spans="1:11" ht="88.5" customHeight="1" thickBot="1">
      <c r="A960" s="112"/>
      <c r="B960" s="117"/>
      <c r="C960" s="117"/>
      <c r="D960" s="117"/>
      <c r="E960" s="117"/>
      <c r="F960" s="117"/>
      <c r="G960" s="117"/>
      <c r="H960" s="282"/>
      <c r="I960" s="31" t="s">
        <v>314</v>
      </c>
      <c r="J960" s="31" t="s">
        <v>315</v>
      </c>
      <c r="K960" s="117"/>
    </row>
    <row r="961" spans="1:11" ht="26.25" customHeight="1" thickBot="1">
      <c r="A961" s="105">
        <v>1</v>
      </c>
      <c r="B961" s="125">
        <v>2</v>
      </c>
      <c r="C961" s="125">
        <v>3</v>
      </c>
      <c r="D961" s="125">
        <v>4</v>
      </c>
      <c r="E961" s="125">
        <v>5</v>
      </c>
      <c r="F961" s="125">
        <v>6</v>
      </c>
      <c r="G961" s="125">
        <v>7</v>
      </c>
      <c r="H961" s="125">
        <v>8</v>
      </c>
      <c r="I961" s="125">
        <v>9</v>
      </c>
      <c r="J961" s="125">
        <v>10</v>
      </c>
      <c r="K961" s="125">
        <v>11</v>
      </c>
    </row>
    <row r="962" spans="1:11" ht="36.75" customHeight="1" thickBot="1">
      <c r="A962" s="48" t="s">
        <v>220</v>
      </c>
      <c r="B962" s="293" t="s">
        <v>325</v>
      </c>
      <c r="C962" s="284"/>
      <c r="D962" s="284"/>
      <c r="E962" s="284"/>
      <c r="F962" s="284"/>
      <c r="G962" s="284"/>
      <c r="H962" s="284"/>
      <c r="I962" s="284"/>
      <c r="J962" s="284"/>
      <c r="K962" s="285"/>
    </row>
    <row r="963" spans="1:11" ht="26.25" customHeight="1" thickBot="1">
      <c r="A963" s="101"/>
      <c r="B963" s="229" t="s">
        <v>221</v>
      </c>
      <c r="C963" s="123"/>
      <c r="D963" s="21" t="s">
        <v>446</v>
      </c>
      <c r="E963" s="49">
        <f>E970+E1034+E1148+E1184+E1206+E1242</f>
        <v>66511.8</v>
      </c>
      <c r="F963" s="49"/>
      <c r="G963" s="49">
        <f>G967</f>
        <v>4678.5600000000004</v>
      </c>
      <c r="H963" s="49">
        <f t="shared" ref="H963" si="84">H970+H1034+H1148+H1184+H1206+H1242</f>
        <v>61833.24</v>
      </c>
      <c r="I963" s="50"/>
      <c r="J963" s="50"/>
      <c r="K963" s="229" t="s">
        <v>34</v>
      </c>
    </row>
    <row r="964" spans="1:11" ht="26.25" customHeight="1" thickBot="1">
      <c r="A964" s="216"/>
      <c r="B964" s="230"/>
      <c r="C964" s="124"/>
      <c r="D964" s="37" t="s">
        <v>29</v>
      </c>
      <c r="E964" s="51">
        <f>E972+E1036+E1150+E1186+E1208+E1244</f>
        <v>13590</v>
      </c>
      <c r="F964" s="51"/>
      <c r="G964" s="51"/>
      <c r="H964" s="51">
        <f t="shared" ref="H964" si="85">H972+H1036+H1150+H1186+H1208+H1244</f>
        <v>13590</v>
      </c>
      <c r="I964" s="52"/>
      <c r="J964" s="52"/>
      <c r="K964" s="230"/>
    </row>
    <row r="965" spans="1:11" ht="26.25" customHeight="1" thickBot="1">
      <c r="A965" s="216"/>
      <c r="B965" s="230"/>
      <c r="C965" s="222"/>
      <c r="D965" s="37" t="s">
        <v>30</v>
      </c>
      <c r="E965" s="51">
        <f>E973+E1037+E1151+E1187+E1209+E1245</f>
        <v>14684</v>
      </c>
      <c r="F965" s="51"/>
      <c r="G965" s="51"/>
      <c r="H965" s="51">
        <f>H973+H1037+H1151+H1187+H1209+H1245</f>
        <v>14684</v>
      </c>
      <c r="I965" s="52"/>
      <c r="J965" s="52"/>
      <c r="K965" s="230"/>
    </row>
    <row r="966" spans="1:11" ht="26.25" customHeight="1" thickBot="1">
      <c r="A966" s="216"/>
      <c r="B966" s="230"/>
      <c r="C966" s="222"/>
      <c r="D966" s="37" t="s">
        <v>32</v>
      </c>
      <c r="E966" s="51">
        <f>E974+E1039+E1152+E1188+E1210+E1246</f>
        <v>16747.599999999999</v>
      </c>
      <c r="F966" s="51"/>
      <c r="G966" s="51"/>
      <c r="H966" s="51">
        <f>H974+H1039+H1152+H1188+H1210+H1246</f>
        <v>16747.599999999999</v>
      </c>
      <c r="I966" s="52"/>
      <c r="J966" s="52"/>
      <c r="K966" s="230"/>
    </row>
    <row r="967" spans="1:11" ht="26.25" customHeight="1" thickBot="1">
      <c r="A967" s="216"/>
      <c r="B967" s="230"/>
      <c r="C967" s="222"/>
      <c r="D967" s="37" t="s">
        <v>331</v>
      </c>
      <c r="E967" s="51">
        <f>E975+E1040+E1153+E1189+E1211+E1247</f>
        <v>21490.2</v>
      </c>
      <c r="F967" s="51"/>
      <c r="G967" s="51">
        <f>G1184</f>
        <v>4678.5600000000004</v>
      </c>
      <c r="H967" s="51">
        <f>H975+H1040+H1153+H1189+H1211+H1247</f>
        <v>16811.64</v>
      </c>
      <c r="I967" s="52"/>
      <c r="J967" s="52"/>
      <c r="K967" s="230"/>
    </row>
    <row r="968" spans="1:11" ht="26.25" customHeight="1" thickBot="1">
      <c r="A968" s="217"/>
      <c r="B968" s="231"/>
      <c r="C968" s="223"/>
      <c r="D968" s="21" t="s">
        <v>445</v>
      </c>
      <c r="E968" s="323"/>
      <c r="F968" s="323"/>
      <c r="G968" s="323"/>
      <c r="H968" s="323"/>
      <c r="I968" s="323"/>
      <c r="J968" s="323"/>
      <c r="K968" s="231"/>
    </row>
    <row r="969" spans="1:11" ht="26.25" customHeight="1" thickBot="1">
      <c r="A969" s="53" t="s">
        <v>322</v>
      </c>
      <c r="B969" s="293" t="s">
        <v>226</v>
      </c>
      <c r="C969" s="255"/>
      <c r="D969" s="255"/>
      <c r="E969" s="255"/>
      <c r="F969" s="255"/>
      <c r="G969" s="255"/>
      <c r="H969" s="255"/>
      <c r="I969" s="255"/>
      <c r="J969" s="255"/>
      <c r="K969" s="256"/>
    </row>
    <row r="970" spans="1:11" ht="15.75" customHeight="1">
      <c r="A970" s="232"/>
      <c r="B970" s="110"/>
      <c r="C970" s="232"/>
      <c r="D970" s="110" t="s">
        <v>446</v>
      </c>
      <c r="E970" s="247">
        <f>E977+E984+E991+E998+E1005+E1012+E1019+E1026</f>
        <v>1822.5999999999997</v>
      </c>
      <c r="F970" s="247"/>
      <c r="G970" s="247"/>
      <c r="H970" s="247">
        <f>H977+H984+H991+H998+H1005+H1012+H1019+H1026</f>
        <v>1822.5999999999997</v>
      </c>
      <c r="I970" s="247"/>
      <c r="J970" s="247"/>
      <c r="K970" s="212" t="s">
        <v>34</v>
      </c>
    </row>
    <row r="971" spans="1:11" ht="16.5" thickBot="1">
      <c r="A971" s="233"/>
      <c r="B971" s="110" t="s">
        <v>223</v>
      </c>
      <c r="C971" s="233"/>
      <c r="D971" s="117" t="s">
        <v>26</v>
      </c>
      <c r="E971" s="242"/>
      <c r="F971" s="242"/>
      <c r="G971" s="242"/>
      <c r="H971" s="242"/>
      <c r="I971" s="242"/>
      <c r="J971" s="242"/>
      <c r="K971" s="213"/>
    </row>
    <row r="972" spans="1:11" ht="16.5" thickBot="1">
      <c r="A972" s="233"/>
      <c r="B972" s="110"/>
      <c r="C972" s="233"/>
      <c r="D972" s="117" t="s">
        <v>29</v>
      </c>
      <c r="E972" s="13">
        <f>E979+E986+E993+E1000+E1007+E1014+E1021</f>
        <v>258.50000000000006</v>
      </c>
      <c r="F972" s="13"/>
      <c r="G972" s="13"/>
      <c r="H972" s="13">
        <f>H979+H986+H993+H1000+H1007+H1014+H1021</f>
        <v>258.50000000000006</v>
      </c>
      <c r="I972" s="13"/>
      <c r="J972" s="13"/>
      <c r="K972" s="213"/>
    </row>
    <row r="973" spans="1:11" ht="16.5" thickBot="1">
      <c r="A973" s="233"/>
      <c r="B973" s="110"/>
      <c r="C973" s="233"/>
      <c r="D973" s="117" t="s">
        <v>30</v>
      </c>
      <c r="E973" s="13">
        <f>E980+E987+E994+E1001+E1008+E1015+E1022</f>
        <v>225</v>
      </c>
      <c r="F973" s="13"/>
      <c r="G973" s="13"/>
      <c r="H973" s="13">
        <f>H980+H987+H994+H1001+H1008+H1015+H1022</f>
        <v>225</v>
      </c>
      <c r="I973" s="13"/>
      <c r="J973" s="13"/>
      <c r="K973" s="213"/>
    </row>
    <row r="974" spans="1:11" ht="16.5" thickBot="1">
      <c r="A974" s="233"/>
      <c r="B974" s="110"/>
      <c r="C974" s="233"/>
      <c r="D974" s="117" t="s">
        <v>32</v>
      </c>
      <c r="E974" s="13">
        <f>E981+E988+E995+E1002+E1009+E1016+E1023+E1030</f>
        <v>474.99999999999994</v>
      </c>
      <c r="F974" s="13"/>
      <c r="G974" s="13"/>
      <c r="H974" s="13">
        <f>H981+H988+H995+H1002+H1009+H1016+H1023+H1030</f>
        <v>474.99999999999994</v>
      </c>
      <c r="I974" s="13"/>
      <c r="J974" s="13"/>
      <c r="K974" s="213"/>
    </row>
    <row r="975" spans="1:11" ht="16.5" thickBot="1">
      <c r="A975" s="233"/>
      <c r="B975" s="110"/>
      <c r="C975" s="233"/>
      <c r="D975" s="117" t="s">
        <v>331</v>
      </c>
      <c r="E975" s="13">
        <f>E982+E989+E996+E1003+E1010+E1017+E1024</f>
        <v>864.09999999999991</v>
      </c>
      <c r="F975" s="13"/>
      <c r="G975" s="13"/>
      <c r="H975" s="13">
        <f>H982+H989+H996+H1003+H1010+H1017+H1024</f>
        <v>864.09999999999991</v>
      </c>
      <c r="I975" s="13"/>
      <c r="J975" s="13"/>
      <c r="K975" s="213"/>
    </row>
    <row r="976" spans="1:11" ht="16.5" thickBot="1">
      <c r="A976" s="234"/>
      <c r="B976" s="110"/>
      <c r="C976" s="234"/>
      <c r="D976" s="32" t="s">
        <v>445</v>
      </c>
      <c r="E976" s="35"/>
      <c r="F976" s="35"/>
      <c r="G976" s="35"/>
      <c r="H976" s="35"/>
      <c r="I976" s="35"/>
      <c r="J976" s="35"/>
      <c r="K976" s="214"/>
    </row>
    <row r="977" spans="1:11" ht="15.75" customHeight="1">
      <c r="A977" s="243" t="s">
        <v>224</v>
      </c>
      <c r="B977" s="212" t="s">
        <v>232</v>
      </c>
      <c r="C977" s="245"/>
      <c r="D977" s="110" t="s">
        <v>446</v>
      </c>
      <c r="E977" s="241">
        <f>F977+G977+H977+I977+J977</f>
        <v>208.2</v>
      </c>
      <c r="F977" s="241"/>
      <c r="G977" s="241"/>
      <c r="H977" s="241">
        <f>H979+H980+H982+H981</f>
        <v>208.2</v>
      </c>
      <c r="I977" s="99"/>
      <c r="J977" s="241"/>
      <c r="K977" s="212" t="s">
        <v>34</v>
      </c>
    </row>
    <row r="978" spans="1:11" ht="16.5" thickBot="1">
      <c r="A978" s="244"/>
      <c r="B978" s="213"/>
      <c r="C978" s="246"/>
      <c r="D978" s="117" t="s">
        <v>26</v>
      </c>
      <c r="E978" s="242"/>
      <c r="F978" s="242"/>
      <c r="G978" s="242"/>
      <c r="H978" s="242"/>
      <c r="I978" s="100"/>
      <c r="J978" s="242"/>
      <c r="K978" s="213"/>
    </row>
    <row r="979" spans="1:11" ht="16.5" thickBot="1">
      <c r="A979" s="244"/>
      <c r="B979" s="213"/>
      <c r="C979" s="246"/>
      <c r="D979" s="117" t="s">
        <v>29</v>
      </c>
      <c r="E979" s="13">
        <f>F979+G979+H979+I979+J979</f>
        <v>45.8</v>
      </c>
      <c r="F979" s="13"/>
      <c r="G979" s="13"/>
      <c r="H979" s="13">
        <v>45.8</v>
      </c>
      <c r="I979" s="13"/>
      <c r="J979" s="13"/>
      <c r="K979" s="213"/>
    </row>
    <row r="980" spans="1:11" ht="16.5" thickBot="1">
      <c r="A980" s="244"/>
      <c r="B980" s="213"/>
      <c r="C980" s="246"/>
      <c r="D980" s="117" t="s">
        <v>30</v>
      </c>
      <c r="E980" s="13">
        <f t="shared" ref="E980:E982" si="86">F980+G980+H980+I980+J980</f>
        <v>50.8</v>
      </c>
      <c r="F980" s="13"/>
      <c r="G980" s="13"/>
      <c r="H980" s="13">
        <v>50.8</v>
      </c>
      <c r="I980" s="13"/>
      <c r="J980" s="13"/>
      <c r="K980" s="213"/>
    </row>
    <row r="981" spans="1:11" ht="16.5" thickBot="1">
      <c r="A981" s="244"/>
      <c r="B981" s="213"/>
      <c r="C981" s="246"/>
      <c r="D981" s="117" t="s">
        <v>32</v>
      </c>
      <c r="E981" s="13">
        <f t="shared" ref="E981" si="87">F981+G981+H981+I981+J981</f>
        <v>55.8</v>
      </c>
      <c r="F981" s="13"/>
      <c r="G981" s="13"/>
      <c r="H981" s="13">
        <v>55.8</v>
      </c>
      <c r="I981" s="13"/>
      <c r="J981" s="13"/>
      <c r="K981" s="213"/>
    </row>
    <row r="982" spans="1:11" ht="16.5" thickBot="1">
      <c r="A982" s="244"/>
      <c r="B982" s="213"/>
      <c r="C982" s="246"/>
      <c r="D982" s="117" t="s">
        <v>331</v>
      </c>
      <c r="E982" s="13">
        <f t="shared" si="86"/>
        <v>55.8</v>
      </c>
      <c r="F982" s="13"/>
      <c r="G982" s="13"/>
      <c r="H982" s="13">
        <v>55.8</v>
      </c>
      <c r="I982" s="13"/>
      <c r="J982" s="13"/>
      <c r="K982" s="213"/>
    </row>
    <row r="983" spans="1:11" ht="16.5" thickBot="1">
      <c r="A983" s="108"/>
      <c r="B983" s="214"/>
      <c r="C983" s="103"/>
      <c r="D983" s="32" t="s">
        <v>445</v>
      </c>
      <c r="E983" s="35"/>
      <c r="F983" s="35"/>
      <c r="G983" s="35"/>
      <c r="H983" s="35"/>
      <c r="I983" s="35"/>
      <c r="J983" s="35"/>
      <c r="K983" s="214"/>
    </row>
    <row r="984" spans="1:11" ht="15.75" customHeight="1">
      <c r="A984" s="215" t="s">
        <v>225</v>
      </c>
      <c r="B984" s="212" t="s">
        <v>233</v>
      </c>
      <c r="C984" s="215"/>
      <c r="D984" s="109" t="s">
        <v>446</v>
      </c>
      <c r="E984" s="241">
        <f>F984+G984+H984+I984+J984</f>
        <v>151</v>
      </c>
      <c r="F984" s="241"/>
      <c r="G984" s="241"/>
      <c r="H984" s="241">
        <f>H986+H987+H989+H988</f>
        <v>151</v>
      </c>
      <c r="I984" s="241"/>
      <c r="J984" s="241"/>
      <c r="K984" s="212" t="s">
        <v>34</v>
      </c>
    </row>
    <row r="985" spans="1:11" ht="16.5" thickBot="1">
      <c r="A985" s="216"/>
      <c r="B985" s="213"/>
      <c r="C985" s="216"/>
      <c r="D985" s="117" t="s">
        <v>26</v>
      </c>
      <c r="E985" s="242"/>
      <c r="F985" s="242"/>
      <c r="G985" s="242"/>
      <c r="H985" s="242"/>
      <c r="I985" s="242"/>
      <c r="J985" s="242"/>
      <c r="K985" s="213"/>
    </row>
    <row r="986" spans="1:11" ht="16.5" thickBot="1">
      <c r="A986" s="216"/>
      <c r="B986" s="213"/>
      <c r="C986" s="216"/>
      <c r="D986" s="117" t="s">
        <v>29</v>
      </c>
      <c r="E986" s="13">
        <f>F986+G986+H986+I986+J986</f>
        <v>31.5</v>
      </c>
      <c r="F986" s="13"/>
      <c r="G986" s="13"/>
      <c r="H986" s="13">
        <v>31.5</v>
      </c>
      <c r="I986" s="13"/>
      <c r="J986" s="13"/>
      <c r="K986" s="213"/>
    </row>
    <row r="987" spans="1:11" ht="16.5" thickBot="1">
      <c r="A987" s="216"/>
      <c r="B987" s="213"/>
      <c r="C987" s="216"/>
      <c r="D987" s="117" t="s">
        <v>30</v>
      </c>
      <c r="E987" s="13">
        <f>F987+G987+H987+I987+J987</f>
        <v>36.5</v>
      </c>
      <c r="F987" s="13"/>
      <c r="G987" s="13"/>
      <c r="H987" s="13">
        <v>36.5</v>
      </c>
      <c r="I987" s="13"/>
      <c r="J987" s="13"/>
      <c r="K987" s="213"/>
    </row>
    <row r="988" spans="1:11" ht="16.5" thickBot="1">
      <c r="A988" s="216"/>
      <c r="B988" s="213"/>
      <c r="C988" s="216"/>
      <c r="D988" s="117" t="s">
        <v>32</v>
      </c>
      <c r="E988" s="13">
        <f>F988+G988+H988+I988+J988</f>
        <v>41.5</v>
      </c>
      <c r="F988" s="13"/>
      <c r="G988" s="13"/>
      <c r="H988" s="13">
        <v>41.5</v>
      </c>
      <c r="I988" s="13"/>
      <c r="J988" s="13"/>
      <c r="K988" s="213"/>
    </row>
    <row r="989" spans="1:11" ht="16.5" thickBot="1">
      <c r="A989" s="216"/>
      <c r="B989" s="213"/>
      <c r="C989" s="216"/>
      <c r="D989" s="117" t="s">
        <v>331</v>
      </c>
      <c r="E989" s="13">
        <f>F989+G989+H989+I989+J989</f>
        <v>41.5</v>
      </c>
      <c r="F989" s="13"/>
      <c r="G989" s="13"/>
      <c r="H989" s="13">
        <v>41.5</v>
      </c>
      <c r="I989" s="13"/>
      <c r="J989" s="13"/>
      <c r="K989" s="213"/>
    </row>
    <row r="990" spans="1:11" ht="16.5" thickBot="1">
      <c r="A990" s="217"/>
      <c r="B990" s="214"/>
      <c r="C990" s="217"/>
      <c r="D990" s="32" t="s">
        <v>445</v>
      </c>
      <c r="E990" s="35"/>
      <c r="F990" s="35"/>
      <c r="G990" s="35"/>
      <c r="H990" s="35"/>
      <c r="I990" s="35"/>
      <c r="J990" s="35"/>
      <c r="K990" s="214"/>
    </row>
    <row r="991" spans="1:11" ht="15.75" customHeight="1">
      <c r="A991" s="215" t="s">
        <v>227</v>
      </c>
      <c r="B991" s="212" t="s">
        <v>286</v>
      </c>
      <c r="C991" s="245"/>
      <c r="D991" s="110" t="s">
        <v>446</v>
      </c>
      <c r="E991" s="241">
        <f>F991+G991+H991+I991+J991</f>
        <v>1259.8</v>
      </c>
      <c r="F991" s="241"/>
      <c r="G991" s="241"/>
      <c r="H991" s="241">
        <f>H993+H994+H996+H995</f>
        <v>1259.8</v>
      </c>
      <c r="I991" s="99"/>
      <c r="J991" s="241"/>
      <c r="K991" s="212" t="s">
        <v>34</v>
      </c>
    </row>
    <row r="992" spans="1:11" ht="16.5" thickBot="1">
      <c r="A992" s="216"/>
      <c r="B992" s="213"/>
      <c r="C992" s="246"/>
      <c r="D992" s="117" t="s">
        <v>26</v>
      </c>
      <c r="E992" s="242"/>
      <c r="F992" s="242"/>
      <c r="G992" s="242"/>
      <c r="H992" s="242"/>
      <c r="I992" s="100"/>
      <c r="J992" s="242"/>
      <c r="K992" s="213"/>
    </row>
    <row r="993" spans="1:11" ht="16.5" thickBot="1">
      <c r="A993" s="216"/>
      <c r="B993" s="213"/>
      <c r="C993" s="246"/>
      <c r="D993" s="117" t="s">
        <v>29</v>
      </c>
      <c r="E993" s="13">
        <f>F993+G993+H993+I993+J993</f>
        <v>165.3</v>
      </c>
      <c r="F993" s="13"/>
      <c r="G993" s="13"/>
      <c r="H993" s="13">
        <f>121.8+43.5</f>
        <v>165.3</v>
      </c>
      <c r="I993" s="13"/>
      <c r="J993" s="13"/>
      <c r="K993" s="213"/>
    </row>
    <row r="994" spans="1:11" ht="16.5" thickBot="1">
      <c r="A994" s="216"/>
      <c r="B994" s="213"/>
      <c r="C994" s="246"/>
      <c r="D994" s="117" t="s">
        <v>30</v>
      </c>
      <c r="E994" s="13">
        <f t="shared" ref="E994:E996" si="88">F994+G994+H994+I994+J994</f>
        <v>121.8</v>
      </c>
      <c r="F994" s="13"/>
      <c r="G994" s="13"/>
      <c r="H994" s="13">
        <v>121.8</v>
      </c>
      <c r="I994" s="13"/>
      <c r="J994" s="13"/>
      <c r="K994" s="213"/>
    </row>
    <row r="995" spans="1:11" ht="16.5" thickBot="1">
      <c r="A995" s="216"/>
      <c r="B995" s="213"/>
      <c r="C995" s="246"/>
      <c r="D995" s="117" t="s">
        <v>32</v>
      </c>
      <c r="E995" s="13">
        <f t="shared" ref="E995" si="89">F995+G995+H995+I995+J995</f>
        <v>221.8</v>
      </c>
      <c r="F995" s="13"/>
      <c r="G995" s="13"/>
      <c r="H995" s="13">
        <f>121.8+100</f>
        <v>221.8</v>
      </c>
      <c r="I995" s="13"/>
      <c r="J995" s="13"/>
      <c r="K995" s="213"/>
    </row>
    <row r="996" spans="1:11" ht="20.25" customHeight="1" thickBot="1">
      <c r="A996" s="216"/>
      <c r="B996" s="213"/>
      <c r="C996" s="246"/>
      <c r="D996" s="117" t="s">
        <v>331</v>
      </c>
      <c r="E996" s="13">
        <f t="shared" si="88"/>
        <v>750.9</v>
      </c>
      <c r="F996" s="13"/>
      <c r="G996" s="13"/>
      <c r="H996" s="13">
        <f>121.8+629.1</f>
        <v>750.9</v>
      </c>
      <c r="I996" s="13"/>
      <c r="J996" s="13"/>
      <c r="K996" s="213"/>
    </row>
    <row r="997" spans="1:11" ht="23.25" customHeight="1" thickBot="1">
      <c r="A997" s="217"/>
      <c r="B997" s="214"/>
      <c r="C997" s="103"/>
      <c r="D997" s="32" t="s">
        <v>445</v>
      </c>
      <c r="E997" s="35"/>
      <c r="F997" s="35"/>
      <c r="G997" s="35"/>
      <c r="H997" s="35"/>
      <c r="I997" s="35"/>
      <c r="J997" s="35"/>
      <c r="K997" s="214"/>
    </row>
    <row r="998" spans="1:11" ht="15.75" customHeight="1">
      <c r="A998" s="215" t="s">
        <v>228</v>
      </c>
      <c r="B998" s="212" t="s">
        <v>234</v>
      </c>
      <c r="C998" s="245"/>
      <c r="D998" s="110" t="s">
        <v>446</v>
      </c>
      <c r="E998" s="241">
        <f>F998+G998+H998+I998+J998</f>
        <v>17.600000000000001</v>
      </c>
      <c r="F998" s="241"/>
      <c r="G998" s="241"/>
      <c r="H998" s="241">
        <f>H1000+H1001+H1003+H1002</f>
        <v>17.600000000000001</v>
      </c>
      <c r="I998" s="99"/>
      <c r="J998" s="241"/>
      <c r="K998" s="212" t="s">
        <v>34</v>
      </c>
    </row>
    <row r="999" spans="1:11" ht="16.5" thickBot="1">
      <c r="A999" s="216"/>
      <c r="B999" s="213"/>
      <c r="C999" s="246"/>
      <c r="D999" s="117" t="s">
        <v>26</v>
      </c>
      <c r="E999" s="242"/>
      <c r="F999" s="242"/>
      <c r="G999" s="242"/>
      <c r="H999" s="242"/>
      <c r="I999" s="100"/>
      <c r="J999" s="242"/>
      <c r="K999" s="213"/>
    </row>
    <row r="1000" spans="1:11" ht="16.5" thickBot="1">
      <c r="A1000" s="216"/>
      <c r="B1000" s="213"/>
      <c r="C1000" s="246"/>
      <c r="D1000" s="117" t="s">
        <v>29</v>
      </c>
      <c r="E1000" s="13">
        <f>F1000+G1000+H1000+I1000+J1000</f>
        <v>4.4000000000000004</v>
      </c>
      <c r="F1000" s="13"/>
      <c r="G1000" s="13"/>
      <c r="H1000" s="13">
        <v>4.4000000000000004</v>
      </c>
      <c r="I1000" s="13"/>
      <c r="J1000" s="13"/>
      <c r="K1000" s="213"/>
    </row>
    <row r="1001" spans="1:11" ht="16.5" thickBot="1">
      <c r="A1001" s="216"/>
      <c r="B1001" s="213"/>
      <c r="C1001" s="246"/>
      <c r="D1001" s="117" t="s">
        <v>30</v>
      </c>
      <c r="E1001" s="13">
        <f t="shared" ref="E1001:E1003" si="90">F1001+G1001+H1001+I1001+J1001</f>
        <v>4.4000000000000004</v>
      </c>
      <c r="F1001" s="13"/>
      <c r="G1001" s="13"/>
      <c r="H1001" s="13">
        <v>4.4000000000000004</v>
      </c>
      <c r="I1001" s="13"/>
      <c r="J1001" s="13"/>
      <c r="K1001" s="213"/>
    </row>
    <row r="1002" spans="1:11" ht="16.5" thickBot="1">
      <c r="A1002" s="216"/>
      <c r="B1002" s="213"/>
      <c r="C1002" s="246"/>
      <c r="D1002" s="117" t="s">
        <v>32</v>
      </c>
      <c r="E1002" s="13">
        <f t="shared" ref="E1002" si="91">F1002+G1002+H1002+I1002+J1002</f>
        <v>4.4000000000000004</v>
      </c>
      <c r="F1002" s="13"/>
      <c r="G1002" s="13"/>
      <c r="H1002" s="13">
        <v>4.4000000000000004</v>
      </c>
      <c r="I1002" s="13"/>
      <c r="J1002" s="13"/>
      <c r="K1002" s="213"/>
    </row>
    <row r="1003" spans="1:11" ht="16.5" thickBot="1">
      <c r="A1003" s="216"/>
      <c r="B1003" s="213"/>
      <c r="C1003" s="246"/>
      <c r="D1003" s="117" t="s">
        <v>331</v>
      </c>
      <c r="E1003" s="13">
        <f t="shared" si="90"/>
        <v>4.4000000000000004</v>
      </c>
      <c r="F1003" s="13"/>
      <c r="G1003" s="13"/>
      <c r="H1003" s="13">
        <v>4.4000000000000004</v>
      </c>
      <c r="I1003" s="13"/>
      <c r="J1003" s="13"/>
      <c r="K1003" s="213"/>
    </row>
    <row r="1004" spans="1:11" ht="16.5" thickBot="1">
      <c r="A1004" s="217"/>
      <c r="B1004" s="214"/>
      <c r="C1004" s="103"/>
      <c r="D1004" s="32" t="s">
        <v>445</v>
      </c>
      <c r="E1004" s="35"/>
      <c r="F1004" s="35"/>
      <c r="G1004" s="35"/>
      <c r="H1004" s="35"/>
      <c r="I1004" s="35"/>
      <c r="J1004" s="35"/>
      <c r="K1004" s="214"/>
    </row>
    <row r="1005" spans="1:11" ht="15.75" customHeight="1">
      <c r="A1005" s="215" t="s">
        <v>229</v>
      </c>
      <c r="B1005" s="215" t="s">
        <v>235</v>
      </c>
      <c r="C1005" s="215"/>
      <c r="D1005" s="109" t="s">
        <v>446</v>
      </c>
      <c r="E1005" s="241">
        <f>F1005+G1005+H1005+I1005+J1005</f>
        <v>17.600000000000001</v>
      </c>
      <c r="F1005" s="241"/>
      <c r="G1005" s="241"/>
      <c r="H1005" s="241">
        <f>H1007+H1008+H1010+H1009</f>
        <v>17.600000000000001</v>
      </c>
      <c r="I1005" s="241"/>
      <c r="J1005" s="241"/>
      <c r="K1005" s="212" t="s">
        <v>34</v>
      </c>
    </row>
    <row r="1006" spans="1:11" ht="16.5" thickBot="1">
      <c r="A1006" s="216"/>
      <c r="B1006" s="216"/>
      <c r="C1006" s="216"/>
      <c r="D1006" s="117" t="s">
        <v>26</v>
      </c>
      <c r="E1006" s="242"/>
      <c r="F1006" s="242"/>
      <c r="G1006" s="242"/>
      <c r="H1006" s="242"/>
      <c r="I1006" s="242"/>
      <c r="J1006" s="242"/>
      <c r="K1006" s="213"/>
    </row>
    <row r="1007" spans="1:11" ht="16.5" thickBot="1">
      <c r="A1007" s="216"/>
      <c r="B1007" s="216"/>
      <c r="C1007" s="216"/>
      <c r="D1007" s="117" t="s">
        <v>29</v>
      </c>
      <c r="E1007" s="13">
        <f>F1007+G1007+H1007+I1007+J1007</f>
        <v>4.4000000000000004</v>
      </c>
      <c r="F1007" s="13"/>
      <c r="G1007" s="13"/>
      <c r="H1007" s="13">
        <v>4.4000000000000004</v>
      </c>
      <c r="I1007" s="13"/>
      <c r="J1007" s="13"/>
      <c r="K1007" s="213"/>
    </row>
    <row r="1008" spans="1:11" ht="16.5" thickBot="1">
      <c r="A1008" s="216"/>
      <c r="B1008" s="216"/>
      <c r="C1008" s="216"/>
      <c r="D1008" s="117" t="s">
        <v>30</v>
      </c>
      <c r="E1008" s="13">
        <f>F1008+G1008+H1008+I1008+J1008</f>
        <v>4.4000000000000004</v>
      </c>
      <c r="F1008" s="13"/>
      <c r="G1008" s="13"/>
      <c r="H1008" s="13">
        <v>4.4000000000000004</v>
      </c>
      <c r="I1008" s="13"/>
      <c r="J1008" s="13"/>
      <c r="K1008" s="213"/>
    </row>
    <row r="1009" spans="1:11" ht="16.5" thickBot="1">
      <c r="A1009" s="216"/>
      <c r="B1009" s="216"/>
      <c r="C1009" s="216"/>
      <c r="D1009" s="117" t="s">
        <v>32</v>
      </c>
      <c r="E1009" s="13">
        <f>F1009+G1009+H1009+I1009+J1009</f>
        <v>4.4000000000000004</v>
      </c>
      <c r="F1009" s="13"/>
      <c r="G1009" s="13"/>
      <c r="H1009" s="13">
        <v>4.4000000000000004</v>
      </c>
      <c r="I1009" s="13"/>
      <c r="J1009" s="13"/>
      <c r="K1009" s="213"/>
    </row>
    <row r="1010" spans="1:11" ht="16.5" thickBot="1">
      <c r="A1010" s="216"/>
      <c r="B1010" s="216"/>
      <c r="C1010" s="216"/>
      <c r="D1010" s="117" t="s">
        <v>331</v>
      </c>
      <c r="E1010" s="13">
        <f>F1010+G1010+H1010+I1010+J1010</f>
        <v>4.4000000000000004</v>
      </c>
      <c r="F1010" s="13"/>
      <c r="G1010" s="13"/>
      <c r="H1010" s="13">
        <v>4.4000000000000004</v>
      </c>
      <c r="I1010" s="13"/>
      <c r="J1010" s="13"/>
      <c r="K1010" s="213"/>
    </row>
    <row r="1011" spans="1:11" ht="16.5" thickBot="1">
      <c r="A1011" s="217"/>
      <c r="B1011" s="217"/>
      <c r="C1011" s="217"/>
      <c r="D1011" s="32" t="s">
        <v>445</v>
      </c>
      <c r="E1011" s="35"/>
      <c r="F1011" s="35"/>
      <c r="G1011" s="35"/>
      <c r="H1011" s="35"/>
      <c r="I1011" s="35"/>
      <c r="J1011" s="35"/>
      <c r="K1011" s="214"/>
    </row>
    <row r="1012" spans="1:11" ht="15.75" customHeight="1">
      <c r="A1012" s="215" t="s">
        <v>230</v>
      </c>
      <c r="B1012" s="212" t="s">
        <v>236</v>
      </c>
      <c r="C1012" s="215"/>
      <c r="D1012" s="109" t="s">
        <v>446</v>
      </c>
      <c r="E1012" s="241">
        <f>F1012+G1012+H1012+I1012+J1012</f>
        <v>17.600000000000001</v>
      </c>
      <c r="F1012" s="241"/>
      <c r="G1012" s="241"/>
      <c r="H1012" s="241">
        <f>H1014+H1015+H1017+H1016</f>
        <v>17.600000000000001</v>
      </c>
      <c r="I1012" s="241"/>
      <c r="J1012" s="241"/>
      <c r="K1012" s="212" t="s">
        <v>34</v>
      </c>
    </row>
    <row r="1013" spans="1:11" ht="16.5" thickBot="1">
      <c r="A1013" s="216"/>
      <c r="B1013" s="213"/>
      <c r="C1013" s="216"/>
      <c r="D1013" s="117" t="s">
        <v>26</v>
      </c>
      <c r="E1013" s="242"/>
      <c r="F1013" s="242"/>
      <c r="G1013" s="242"/>
      <c r="H1013" s="242"/>
      <c r="I1013" s="242"/>
      <c r="J1013" s="242"/>
      <c r="K1013" s="213"/>
    </row>
    <row r="1014" spans="1:11" ht="16.5" thickBot="1">
      <c r="A1014" s="216"/>
      <c r="B1014" s="213"/>
      <c r="C1014" s="216"/>
      <c r="D1014" s="117" t="s">
        <v>29</v>
      </c>
      <c r="E1014" s="13">
        <f>F1014+G1014+H1014+I1014+J1014</f>
        <v>4.4000000000000004</v>
      </c>
      <c r="F1014" s="13"/>
      <c r="G1014" s="13"/>
      <c r="H1014" s="13">
        <v>4.4000000000000004</v>
      </c>
      <c r="I1014" s="13"/>
      <c r="J1014" s="13"/>
      <c r="K1014" s="213"/>
    </row>
    <row r="1015" spans="1:11" ht="16.5" thickBot="1">
      <c r="A1015" s="216"/>
      <c r="B1015" s="213"/>
      <c r="C1015" s="216"/>
      <c r="D1015" s="117" t="s">
        <v>30</v>
      </c>
      <c r="E1015" s="13">
        <f>F1015+G1015+H1015+I1015+J1015</f>
        <v>4.4000000000000004</v>
      </c>
      <c r="F1015" s="13"/>
      <c r="G1015" s="13"/>
      <c r="H1015" s="13">
        <v>4.4000000000000004</v>
      </c>
      <c r="I1015" s="13"/>
      <c r="J1015" s="13"/>
      <c r="K1015" s="213"/>
    </row>
    <row r="1016" spans="1:11" ht="16.5" thickBot="1">
      <c r="A1016" s="216"/>
      <c r="B1016" s="213"/>
      <c r="C1016" s="216"/>
      <c r="D1016" s="117" t="s">
        <v>32</v>
      </c>
      <c r="E1016" s="13">
        <f>F1016+G1016+H1016+I1016+J1016</f>
        <v>4.4000000000000004</v>
      </c>
      <c r="F1016" s="13"/>
      <c r="G1016" s="13"/>
      <c r="H1016" s="13">
        <v>4.4000000000000004</v>
      </c>
      <c r="I1016" s="13"/>
      <c r="J1016" s="13"/>
      <c r="K1016" s="213"/>
    </row>
    <row r="1017" spans="1:11" ht="16.5" thickBot="1">
      <c r="A1017" s="216"/>
      <c r="B1017" s="213"/>
      <c r="C1017" s="216"/>
      <c r="D1017" s="117" t="s">
        <v>331</v>
      </c>
      <c r="E1017" s="13">
        <f>F1017+G1017+H1017+I1017+J1017</f>
        <v>4.4000000000000004</v>
      </c>
      <c r="F1017" s="13"/>
      <c r="G1017" s="13"/>
      <c r="H1017" s="13">
        <v>4.4000000000000004</v>
      </c>
      <c r="I1017" s="13"/>
      <c r="J1017" s="13"/>
      <c r="K1017" s="213"/>
    </row>
    <row r="1018" spans="1:11" ht="16.5" thickBot="1">
      <c r="A1018" s="217"/>
      <c r="B1018" s="214"/>
      <c r="C1018" s="217"/>
      <c r="D1018" s="32" t="s">
        <v>445</v>
      </c>
      <c r="E1018" s="35"/>
      <c r="F1018" s="35"/>
      <c r="G1018" s="35"/>
      <c r="H1018" s="35"/>
      <c r="I1018" s="35"/>
      <c r="J1018" s="35"/>
      <c r="K1018" s="214"/>
    </row>
    <row r="1019" spans="1:11" ht="15.75" customHeight="1">
      <c r="A1019" s="215" t="s">
        <v>231</v>
      </c>
      <c r="B1019" s="212" t="s">
        <v>237</v>
      </c>
      <c r="C1019" s="215"/>
      <c r="D1019" s="109" t="s">
        <v>446</v>
      </c>
      <c r="E1019" s="241">
        <f>F1019+G1019+H1019+I1019+J1019</f>
        <v>10.8</v>
      </c>
      <c r="F1019" s="241"/>
      <c r="G1019" s="241"/>
      <c r="H1019" s="241">
        <f>H1021+H1022+H1024+H1023</f>
        <v>10.8</v>
      </c>
      <c r="I1019" s="99"/>
      <c r="J1019" s="241"/>
      <c r="K1019" s="212" t="s">
        <v>34</v>
      </c>
    </row>
    <row r="1020" spans="1:11" ht="16.5" thickBot="1">
      <c r="A1020" s="216"/>
      <c r="B1020" s="213"/>
      <c r="C1020" s="216"/>
      <c r="D1020" s="117" t="s">
        <v>26</v>
      </c>
      <c r="E1020" s="242"/>
      <c r="F1020" s="242"/>
      <c r="G1020" s="242"/>
      <c r="H1020" s="242"/>
      <c r="I1020" s="100"/>
      <c r="J1020" s="242"/>
      <c r="K1020" s="213"/>
    </row>
    <row r="1021" spans="1:11" ht="16.5" thickBot="1">
      <c r="A1021" s="216"/>
      <c r="B1021" s="213"/>
      <c r="C1021" s="216"/>
      <c r="D1021" s="117" t="s">
        <v>29</v>
      </c>
      <c r="E1021" s="13">
        <f>F1021+G1021+H1021+I1021+J1021</f>
        <v>2.7</v>
      </c>
      <c r="F1021" s="13"/>
      <c r="G1021" s="13"/>
      <c r="H1021" s="13">
        <v>2.7</v>
      </c>
      <c r="I1021" s="13"/>
      <c r="J1021" s="13"/>
      <c r="K1021" s="213"/>
    </row>
    <row r="1022" spans="1:11" ht="16.5" thickBot="1">
      <c r="A1022" s="216"/>
      <c r="B1022" s="213"/>
      <c r="C1022" s="216"/>
      <c r="D1022" s="117" t="s">
        <v>30</v>
      </c>
      <c r="E1022" s="13">
        <f t="shared" ref="E1022:E1024" si="92">F1022+G1022+H1022+I1022+J1022</f>
        <v>2.7</v>
      </c>
      <c r="F1022" s="13"/>
      <c r="G1022" s="13"/>
      <c r="H1022" s="13">
        <v>2.7</v>
      </c>
      <c r="I1022" s="13"/>
      <c r="J1022" s="13"/>
      <c r="K1022" s="213"/>
    </row>
    <row r="1023" spans="1:11" ht="16.5" thickBot="1">
      <c r="A1023" s="216"/>
      <c r="B1023" s="213"/>
      <c r="C1023" s="216"/>
      <c r="D1023" s="117" t="s">
        <v>32</v>
      </c>
      <c r="E1023" s="13">
        <f t="shared" ref="E1023" si="93">F1023+G1023+H1023+I1023+J1023</f>
        <v>2.7</v>
      </c>
      <c r="F1023" s="13"/>
      <c r="G1023" s="13"/>
      <c r="H1023" s="13">
        <v>2.7</v>
      </c>
      <c r="I1023" s="13"/>
      <c r="J1023" s="13"/>
      <c r="K1023" s="213"/>
    </row>
    <row r="1024" spans="1:11" ht="16.5" thickBot="1">
      <c r="A1024" s="216"/>
      <c r="B1024" s="213"/>
      <c r="C1024" s="216"/>
      <c r="D1024" s="117" t="s">
        <v>331</v>
      </c>
      <c r="E1024" s="13">
        <f t="shared" si="92"/>
        <v>2.7</v>
      </c>
      <c r="F1024" s="13"/>
      <c r="G1024" s="13"/>
      <c r="H1024" s="13">
        <v>2.7</v>
      </c>
      <c r="I1024" s="13"/>
      <c r="J1024" s="13"/>
      <c r="K1024" s="213"/>
    </row>
    <row r="1025" spans="1:11" ht="16.5" thickBot="1">
      <c r="A1025" s="217"/>
      <c r="B1025" s="214"/>
      <c r="C1025" s="217"/>
      <c r="D1025" s="32" t="s">
        <v>445</v>
      </c>
      <c r="E1025" s="35"/>
      <c r="F1025" s="35"/>
      <c r="G1025" s="35"/>
      <c r="H1025" s="35"/>
      <c r="I1025" s="35"/>
      <c r="J1025" s="35"/>
      <c r="K1025" s="214"/>
    </row>
    <row r="1026" spans="1:11" ht="15.75" customHeight="1">
      <c r="A1026" s="238" t="s">
        <v>393</v>
      </c>
      <c r="B1026" s="245" t="s">
        <v>394</v>
      </c>
      <c r="C1026" s="215"/>
      <c r="D1026" s="97" t="s">
        <v>446</v>
      </c>
      <c r="E1026" s="257">
        <f>E1030</f>
        <v>140</v>
      </c>
      <c r="F1026" s="257"/>
      <c r="G1026" s="257"/>
      <c r="H1026" s="257">
        <f>H1030</f>
        <v>140</v>
      </c>
      <c r="I1026" s="259"/>
      <c r="J1026" s="259"/>
      <c r="K1026" s="212" t="s">
        <v>34</v>
      </c>
    </row>
    <row r="1027" spans="1:11" ht="16.5" thickBot="1">
      <c r="A1027" s="239"/>
      <c r="B1027" s="262"/>
      <c r="C1027" s="216"/>
      <c r="D1027" s="112" t="s">
        <v>26</v>
      </c>
      <c r="E1027" s="258"/>
      <c r="F1027" s="258"/>
      <c r="G1027" s="258"/>
      <c r="H1027" s="258"/>
      <c r="I1027" s="260"/>
      <c r="J1027" s="260"/>
      <c r="K1027" s="213"/>
    </row>
    <row r="1028" spans="1:11" ht="16.5" thickBot="1">
      <c r="A1028" s="239"/>
      <c r="B1028" s="262"/>
      <c r="C1028" s="216"/>
      <c r="D1028" s="112" t="s">
        <v>29</v>
      </c>
      <c r="E1028" s="100"/>
      <c r="F1028" s="100"/>
      <c r="G1028" s="100"/>
      <c r="H1028" s="100"/>
      <c r="I1028" s="100"/>
      <c r="J1028" s="100"/>
      <c r="K1028" s="213"/>
    </row>
    <row r="1029" spans="1:11" ht="16.5" thickBot="1">
      <c r="A1029" s="239"/>
      <c r="B1029" s="262"/>
      <c r="C1029" s="216"/>
      <c r="D1029" s="112" t="s">
        <v>30</v>
      </c>
      <c r="E1029" s="100"/>
      <c r="F1029" s="100"/>
      <c r="G1029" s="100"/>
      <c r="H1029" s="100"/>
      <c r="I1029" s="100"/>
      <c r="J1029" s="100"/>
      <c r="K1029" s="213"/>
    </row>
    <row r="1030" spans="1:11" ht="16.5" thickBot="1">
      <c r="A1030" s="239"/>
      <c r="B1030" s="262"/>
      <c r="C1030" s="216"/>
      <c r="D1030" s="112" t="s">
        <v>32</v>
      </c>
      <c r="E1030" s="100">
        <f>H1030</f>
        <v>140</v>
      </c>
      <c r="F1030" s="100"/>
      <c r="G1030" s="100"/>
      <c r="H1030" s="100">
        <v>140</v>
      </c>
      <c r="I1030" s="100"/>
      <c r="J1030" s="100"/>
      <c r="K1030" s="213"/>
    </row>
    <row r="1031" spans="1:11" ht="16.5" thickBot="1">
      <c r="A1031" s="239"/>
      <c r="B1031" s="262"/>
      <c r="C1031" s="216"/>
      <c r="D1031" s="112" t="s">
        <v>331</v>
      </c>
      <c r="E1031" s="100"/>
      <c r="F1031" s="100"/>
      <c r="G1031" s="100"/>
      <c r="H1031" s="100"/>
      <c r="I1031" s="100"/>
      <c r="J1031" s="100"/>
      <c r="K1031" s="213"/>
    </row>
    <row r="1032" spans="1:11" ht="16.5" thickBot="1">
      <c r="A1032" s="240"/>
      <c r="B1032" s="115"/>
      <c r="C1032" s="217"/>
      <c r="D1032" s="32" t="s">
        <v>445</v>
      </c>
      <c r="E1032" s="35"/>
      <c r="F1032" s="35"/>
      <c r="G1032" s="35"/>
      <c r="H1032" s="35"/>
      <c r="I1032" s="35"/>
      <c r="J1032" s="35"/>
      <c r="K1032" s="214"/>
    </row>
    <row r="1033" spans="1:11" ht="16.5" thickBot="1">
      <c r="A1033" s="21" t="s">
        <v>238</v>
      </c>
      <c r="B1033" s="254" t="s">
        <v>323</v>
      </c>
      <c r="C1033" s="255"/>
      <c r="D1033" s="255"/>
      <c r="E1033" s="255"/>
      <c r="F1033" s="255"/>
      <c r="G1033" s="255"/>
      <c r="H1033" s="255"/>
      <c r="I1033" s="255"/>
      <c r="J1033" s="255"/>
      <c r="K1033" s="256"/>
    </row>
    <row r="1034" spans="1:11" ht="15.75">
      <c r="A1034" s="243"/>
      <c r="B1034" s="110"/>
      <c r="C1034" s="245"/>
      <c r="D1034" s="110" t="s">
        <v>446</v>
      </c>
      <c r="E1034" s="241">
        <f>E1042+E1049+E1056+E1063+E1070+E1077+E1084+E1091+E1098+E1105+E1112+E1119++E1126+E1132+E1139</f>
        <v>294</v>
      </c>
      <c r="F1034" s="241"/>
      <c r="G1034" s="241"/>
      <c r="H1034" s="241">
        <f>H1042+H1049+H1056+H1063+H1070+H1077+H1084+H1091+H1098+H1105+H1112+H1119++H1126+H1132+H1139</f>
        <v>294</v>
      </c>
      <c r="I1034" s="241"/>
      <c r="J1034" s="241"/>
      <c r="K1034" s="245" t="s">
        <v>34</v>
      </c>
    </row>
    <row r="1035" spans="1:11" ht="16.5" thickBot="1">
      <c r="A1035" s="244"/>
      <c r="B1035" s="110" t="s">
        <v>239</v>
      </c>
      <c r="C1035" s="246"/>
      <c r="D1035" s="117" t="s">
        <v>26</v>
      </c>
      <c r="E1035" s="242"/>
      <c r="F1035" s="242"/>
      <c r="G1035" s="242"/>
      <c r="H1035" s="242"/>
      <c r="I1035" s="242"/>
      <c r="J1035" s="242"/>
      <c r="K1035" s="246"/>
    </row>
    <row r="1036" spans="1:11" ht="16.5" thickBot="1">
      <c r="A1036" s="244"/>
      <c r="B1036" s="110"/>
      <c r="C1036" s="246"/>
      <c r="D1036" s="117" t="s">
        <v>29</v>
      </c>
      <c r="E1036" s="13">
        <f>E1044+E1051+E1058+E1065+E1072+E1079+E1086+E1093+E1100+E1107+E1114+E1121+E1128+E1134</f>
        <v>50</v>
      </c>
      <c r="F1036" s="13"/>
      <c r="G1036" s="13"/>
      <c r="H1036" s="13">
        <f t="shared" ref="H1036" si="94">H1044+H1051+H1058+H1065+H1072+H1079+H1086+H1093+H1100+H1107+H1114+H1121+H1128+H1134</f>
        <v>50</v>
      </c>
      <c r="I1036" s="13"/>
      <c r="J1036" s="13"/>
      <c r="K1036" s="246"/>
    </row>
    <row r="1037" spans="1:11" ht="16.5" thickBot="1">
      <c r="A1037" s="244"/>
      <c r="B1037" s="110"/>
      <c r="C1037" s="246"/>
      <c r="D1037" s="117" t="s">
        <v>30</v>
      </c>
      <c r="E1037" s="13">
        <f>E1045+E1052+E1059+E1066+E1073+E1080+E1087+E1094+E1101+E1108+E1115+E1122+E1129+E1135+E1139</f>
        <v>104</v>
      </c>
      <c r="F1037" s="13"/>
      <c r="G1037" s="13"/>
      <c r="H1037" s="13">
        <f>H1045+H1052+H1059+H1066+H1073+H1080+H1087+H1094+H1101+H1108+H1115+H1122+H1129+H1135+H1142</f>
        <v>104</v>
      </c>
      <c r="I1037" s="13"/>
      <c r="J1037" s="13"/>
      <c r="K1037" s="246"/>
    </row>
    <row r="1038" spans="1:11" ht="32.25" thickBot="1">
      <c r="A1038" s="244"/>
      <c r="B1038" s="110"/>
      <c r="C1038" s="246"/>
      <c r="D1038" s="117" t="s">
        <v>335</v>
      </c>
      <c r="E1038" s="13">
        <v>44</v>
      </c>
      <c r="F1038" s="13"/>
      <c r="G1038" s="13"/>
      <c r="H1038" s="13">
        <v>44</v>
      </c>
      <c r="I1038" s="13"/>
      <c r="J1038" s="13"/>
      <c r="K1038" s="246"/>
    </row>
    <row r="1039" spans="1:11" ht="16.5" thickBot="1">
      <c r="A1039" s="244"/>
      <c r="B1039" s="110"/>
      <c r="C1039" s="246"/>
      <c r="D1039" s="117" t="s">
        <v>32</v>
      </c>
      <c r="E1039" s="13">
        <f>E1046+E1053+E1060+E1067+E1074+E1081+E1088+E1095+E1102+E1109+E1116+E1123+E1130+E1136</f>
        <v>70</v>
      </c>
      <c r="F1039" s="13"/>
      <c r="G1039" s="13"/>
      <c r="H1039" s="13">
        <f>H1046+H1053+H1060+H1067+H1074+H1081+H1088+H1095+H1102+H1109+H1116+H1123+H1130+H1136</f>
        <v>70</v>
      </c>
      <c r="I1039" s="13"/>
      <c r="J1039" s="13"/>
      <c r="K1039" s="246"/>
    </row>
    <row r="1040" spans="1:11" ht="16.5" thickBot="1">
      <c r="A1040" s="244"/>
      <c r="B1040" s="110"/>
      <c r="C1040" s="246"/>
      <c r="D1040" s="117" t="s">
        <v>331</v>
      </c>
      <c r="E1040" s="13">
        <f>E1047+E1054+E1061+E1068+E1075+E1082+E1089+E1096+E1103+E1110+E1117+E1124+E1131+E1137</f>
        <v>70</v>
      </c>
      <c r="F1040" s="13"/>
      <c r="G1040" s="13"/>
      <c r="H1040" s="13">
        <f>H1047+H1054+H1061+H1068+H1075+H1082+H1089+H1096+H1103+H1110+H1117+H1124+H1131+H1137</f>
        <v>70</v>
      </c>
      <c r="I1040" s="13"/>
      <c r="J1040" s="13"/>
      <c r="K1040" s="282"/>
    </row>
    <row r="1041" spans="1:11" ht="16.5" thickBot="1">
      <c r="A1041" s="108"/>
      <c r="B1041" s="110"/>
      <c r="C1041" s="103"/>
      <c r="D1041" s="32" t="s">
        <v>445</v>
      </c>
      <c r="E1041" s="35"/>
      <c r="F1041" s="35"/>
      <c r="G1041" s="35"/>
      <c r="H1041" s="35"/>
      <c r="I1041" s="35"/>
      <c r="J1041" s="35"/>
      <c r="K1041" s="103"/>
    </row>
    <row r="1042" spans="1:11" ht="15.75" customHeight="1">
      <c r="A1042" s="243" t="s">
        <v>240</v>
      </c>
      <c r="B1042" s="212" t="s">
        <v>254</v>
      </c>
      <c r="C1042" s="245"/>
      <c r="D1042" s="110" t="s">
        <v>446</v>
      </c>
      <c r="E1042" s="241">
        <f>F1042+G1042+H1042+I1042+J1042</f>
        <v>21</v>
      </c>
      <c r="F1042" s="241"/>
      <c r="G1042" s="241"/>
      <c r="H1042" s="241">
        <f>H1044+H1045+H1047+H1046</f>
        <v>21</v>
      </c>
      <c r="I1042" s="99"/>
      <c r="J1042" s="241"/>
      <c r="K1042" s="245" t="s">
        <v>34</v>
      </c>
    </row>
    <row r="1043" spans="1:11" ht="16.5" thickBot="1">
      <c r="A1043" s="244"/>
      <c r="B1043" s="213"/>
      <c r="C1043" s="246"/>
      <c r="D1043" s="117" t="s">
        <v>26</v>
      </c>
      <c r="E1043" s="242"/>
      <c r="F1043" s="242"/>
      <c r="G1043" s="242"/>
      <c r="H1043" s="242"/>
      <c r="I1043" s="100"/>
      <c r="J1043" s="242"/>
      <c r="K1043" s="246"/>
    </row>
    <row r="1044" spans="1:11" ht="16.5" thickBot="1">
      <c r="A1044" s="244"/>
      <c r="B1044" s="213"/>
      <c r="C1044" s="246"/>
      <c r="D1044" s="117" t="s">
        <v>29</v>
      </c>
      <c r="E1044" s="13">
        <f>F1044+G1044+H1044+I1044+J1044</f>
        <v>4</v>
      </c>
      <c r="F1044" s="13"/>
      <c r="G1044" s="13"/>
      <c r="H1044" s="13">
        <v>4</v>
      </c>
      <c r="I1044" s="13"/>
      <c r="J1044" s="13"/>
      <c r="K1044" s="246"/>
    </row>
    <row r="1045" spans="1:11" ht="16.5" thickBot="1">
      <c r="A1045" s="244"/>
      <c r="B1045" s="213"/>
      <c r="C1045" s="246"/>
      <c r="D1045" s="117" t="s">
        <v>30</v>
      </c>
      <c r="E1045" s="13">
        <f t="shared" ref="E1045:E1047" si="95">F1045+G1045+H1045+I1045+J1045</f>
        <v>5</v>
      </c>
      <c r="F1045" s="13"/>
      <c r="G1045" s="13"/>
      <c r="H1045" s="13">
        <v>5</v>
      </c>
      <c r="I1045" s="13"/>
      <c r="J1045" s="13"/>
      <c r="K1045" s="246"/>
    </row>
    <row r="1046" spans="1:11" ht="16.5" thickBot="1">
      <c r="A1046" s="244"/>
      <c r="B1046" s="213"/>
      <c r="C1046" s="246"/>
      <c r="D1046" s="117" t="s">
        <v>32</v>
      </c>
      <c r="E1046" s="13">
        <f t="shared" ref="E1046" si="96">F1046+G1046+H1046+I1046+J1046</f>
        <v>6</v>
      </c>
      <c r="F1046" s="13"/>
      <c r="G1046" s="13"/>
      <c r="H1046" s="13">
        <v>6</v>
      </c>
      <c r="I1046" s="13"/>
      <c r="J1046" s="13"/>
      <c r="K1046" s="246"/>
    </row>
    <row r="1047" spans="1:11" ht="16.5" thickBot="1">
      <c r="A1047" s="244"/>
      <c r="B1047" s="213"/>
      <c r="C1047" s="246"/>
      <c r="D1047" s="117" t="s">
        <v>331</v>
      </c>
      <c r="E1047" s="13">
        <f t="shared" si="95"/>
        <v>6</v>
      </c>
      <c r="F1047" s="13"/>
      <c r="G1047" s="13"/>
      <c r="H1047" s="13">
        <v>6</v>
      </c>
      <c r="I1047" s="13"/>
      <c r="J1047" s="13"/>
      <c r="K1047" s="282"/>
    </row>
    <row r="1048" spans="1:11" ht="16.5" thickBot="1">
      <c r="A1048" s="108"/>
      <c r="B1048" s="214"/>
      <c r="C1048" s="103"/>
      <c r="D1048" s="32" t="s">
        <v>445</v>
      </c>
      <c r="E1048" s="35"/>
      <c r="F1048" s="35"/>
      <c r="G1048" s="35"/>
      <c r="H1048" s="35"/>
      <c r="I1048" s="35"/>
      <c r="J1048" s="35"/>
      <c r="K1048" s="103"/>
    </row>
    <row r="1049" spans="1:11" ht="15.75" customHeight="1">
      <c r="A1049" s="215" t="s">
        <v>241</v>
      </c>
      <c r="B1049" s="212" t="s">
        <v>255</v>
      </c>
      <c r="C1049" s="215"/>
      <c r="D1049" s="109" t="s">
        <v>446</v>
      </c>
      <c r="E1049" s="241">
        <f>F1049+G1049+H1049+I1049+J1049</f>
        <v>29</v>
      </c>
      <c r="F1049" s="241"/>
      <c r="G1049" s="241"/>
      <c r="H1049" s="241">
        <f>H1051+H1052+H1054+H1053</f>
        <v>29</v>
      </c>
      <c r="I1049" s="241"/>
      <c r="J1049" s="241"/>
      <c r="K1049" s="212" t="s">
        <v>34</v>
      </c>
    </row>
    <row r="1050" spans="1:11" ht="16.5" thickBot="1">
      <c r="A1050" s="216"/>
      <c r="B1050" s="213"/>
      <c r="C1050" s="216"/>
      <c r="D1050" s="117" t="s">
        <v>26</v>
      </c>
      <c r="E1050" s="242"/>
      <c r="F1050" s="242"/>
      <c r="G1050" s="242"/>
      <c r="H1050" s="242"/>
      <c r="I1050" s="242"/>
      <c r="J1050" s="242"/>
      <c r="K1050" s="213"/>
    </row>
    <row r="1051" spans="1:11" ht="16.5" thickBot="1">
      <c r="A1051" s="216"/>
      <c r="B1051" s="213"/>
      <c r="C1051" s="216"/>
      <c r="D1051" s="117" t="s">
        <v>29</v>
      </c>
      <c r="E1051" s="13">
        <f>F1051+G1051+H1051+I1051+J1051</f>
        <v>6</v>
      </c>
      <c r="F1051" s="13"/>
      <c r="G1051" s="13"/>
      <c r="H1051" s="13">
        <v>6</v>
      </c>
      <c r="I1051" s="13"/>
      <c r="J1051" s="13"/>
      <c r="K1051" s="213"/>
    </row>
    <row r="1052" spans="1:11" ht="16.5" thickBot="1">
      <c r="A1052" s="216"/>
      <c r="B1052" s="213"/>
      <c r="C1052" s="216"/>
      <c r="D1052" s="117" t="s">
        <v>30</v>
      </c>
      <c r="E1052" s="13">
        <f>F1052+G1052+H1052+I1052+J1052</f>
        <v>7</v>
      </c>
      <c r="F1052" s="13"/>
      <c r="G1052" s="13"/>
      <c r="H1052" s="13">
        <v>7</v>
      </c>
      <c r="I1052" s="13"/>
      <c r="J1052" s="13"/>
      <c r="K1052" s="213"/>
    </row>
    <row r="1053" spans="1:11" ht="16.5" thickBot="1">
      <c r="A1053" s="216"/>
      <c r="B1053" s="213"/>
      <c r="C1053" s="216"/>
      <c r="D1053" s="117" t="s">
        <v>32</v>
      </c>
      <c r="E1053" s="13">
        <f>F1053+G1053+H1053+I1053+J1053</f>
        <v>8</v>
      </c>
      <c r="F1053" s="13"/>
      <c r="G1053" s="13"/>
      <c r="H1053" s="13">
        <v>8</v>
      </c>
      <c r="I1053" s="13"/>
      <c r="J1053" s="13"/>
      <c r="K1053" s="213"/>
    </row>
    <row r="1054" spans="1:11" ht="16.5" thickBot="1">
      <c r="A1054" s="216"/>
      <c r="B1054" s="213"/>
      <c r="C1054" s="216"/>
      <c r="D1054" s="117" t="s">
        <v>331</v>
      </c>
      <c r="E1054" s="13">
        <f>F1054+G1054+H1054+I1054+J1054</f>
        <v>8</v>
      </c>
      <c r="F1054" s="13"/>
      <c r="G1054" s="13"/>
      <c r="H1054" s="13">
        <v>8</v>
      </c>
      <c r="I1054" s="13"/>
      <c r="J1054" s="13"/>
      <c r="K1054" s="213"/>
    </row>
    <row r="1055" spans="1:11" ht="16.5" thickBot="1">
      <c r="A1055" s="217"/>
      <c r="B1055" s="214"/>
      <c r="C1055" s="217"/>
      <c r="D1055" s="32" t="s">
        <v>445</v>
      </c>
      <c r="E1055" s="35"/>
      <c r="F1055" s="35"/>
      <c r="G1055" s="35"/>
      <c r="H1055" s="35"/>
      <c r="I1055" s="35"/>
      <c r="J1055" s="35"/>
      <c r="K1055" s="214"/>
    </row>
    <row r="1056" spans="1:11" ht="15.75" customHeight="1">
      <c r="A1056" s="215" t="s">
        <v>242</v>
      </c>
      <c r="B1056" s="212" t="s">
        <v>256</v>
      </c>
      <c r="C1056" s="245"/>
      <c r="D1056" s="110" t="s">
        <v>446</v>
      </c>
      <c r="E1056" s="241">
        <f>F1056+G1056+H1056+I1056+J1056</f>
        <v>17</v>
      </c>
      <c r="F1056" s="241"/>
      <c r="G1056" s="241"/>
      <c r="H1056" s="241">
        <f>H1058+H1059+H1061+H1060</f>
        <v>17</v>
      </c>
      <c r="I1056" s="99"/>
      <c r="J1056" s="241"/>
      <c r="K1056" s="212" t="s">
        <v>34</v>
      </c>
    </row>
    <row r="1057" spans="1:11" ht="16.5" thickBot="1">
      <c r="A1057" s="216"/>
      <c r="B1057" s="213"/>
      <c r="C1057" s="246"/>
      <c r="D1057" s="117" t="s">
        <v>26</v>
      </c>
      <c r="E1057" s="242"/>
      <c r="F1057" s="242"/>
      <c r="G1057" s="242"/>
      <c r="H1057" s="242"/>
      <c r="I1057" s="100"/>
      <c r="J1057" s="242"/>
      <c r="K1057" s="213"/>
    </row>
    <row r="1058" spans="1:11" ht="16.5" thickBot="1">
      <c r="A1058" s="216"/>
      <c r="B1058" s="213"/>
      <c r="C1058" s="246"/>
      <c r="D1058" s="117" t="s">
        <v>29</v>
      </c>
      <c r="E1058" s="13">
        <f>F1058+G1058+H1058+I1058+J1058</f>
        <v>3</v>
      </c>
      <c r="F1058" s="13"/>
      <c r="G1058" s="13"/>
      <c r="H1058" s="13">
        <v>3</v>
      </c>
      <c r="I1058" s="13"/>
      <c r="J1058" s="13"/>
      <c r="K1058" s="213"/>
    </row>
    <row r="1059" spans="1:11" ht="16.5" thickBot="1">
      <c r="A1059" s="216"/>
      <c r="B1059" s="213"/>
      <c r="C1059" s="246"/>
      <c r="D1059" s="117" t="s">
        <v>30</v>
      </c>
      <c r="E1059" s="13">
        <f t="shared" ref="E1059:E1061" si="97">F1059+G1059+H1059+I1059+J1059</f>
        <v>4</v>
      </c>
      <c r="F1059" s="13"/>
      <c r="G1059" s="13"/>
      <c r="H1059" s="13">
        <v>4</v>
      </c>
      <c r="I1059" s="13"/>
      <c r="J1059" s="13"/>
      <c r="K1059" s="213"/>
    </row>
    <row r="1060" spans="1:11" ht="16.5" thickBot="1">
      <c r="A1060" s="216"/>
      <c r="B1060" s="213"/>
      <c r="C1060" s="246"/>
      <c r="D1060" s="117" t="s">
        <v>32</v>
      </c>
      <c r="E1060" s="13">
        <f t="shared" ref="E1060" si="98">F1060+G1060+H1060+I1060+J1060</f>
        <v>5</v>
      </c>
      <c r="F1060" s="13"/>
      <c r="G1060" s="13"/>
      <c r="H1060" s="13">
        <v>5</v>
      </c>
      <c r="I1060" s="13"/>
      <c r="J1060" s="13"/>
      <c r="K1060" s="213"/>
    </row>
    <row r="1061" spans="1:11" ht="18.75" customHeight="1" thickBot="1">
      <c r="A1061" s="216"/>
      <c r="B1061" s="213"/>
      <c r="C1061" s="246"/>
      <c r="D1061" s="117" t="s">
        <v>331</v>
      </c>
      <c r="E1061" s="13">
        <f t="shared" si="97"/>
        <v>5</v>
      </c>
      <c r="F1061" s="13"/>
      <c r="G1061" s="13"/>
      <c r="H1061" s="13">
        <v>5</v>
      </c>
      <c r="I1061" s="13"/>
      <c r="J1061" s="13"/>
      <c r="K1061" s="213"/>
    </row>
    <row r="1062" spans="1:11" ht="64.5" customHeight="1" thickBot="1">
      <c r="A1062" s="217"/>
      <c r="B1062" s="214"/>
      <c r="C1062" s="103"/>
      <c r="D1062" s="32" t="s">
        <v>445</v>
      </c>
      <c r="E1062" s="35"/>
      <c r="F1062" s="35"/>
      <c r="G1062" s="35"/>
      <c r="H1062" s="35"/>
      <c r="I1062" s="35"/>
      <c r="J1062" s="35"/>
      <c r="K1062" s="214"/>
    </row>
    <row r="1063" spans="1:11" ht="15.75" customHeight="1">
      <c r="A1063" s="215" t="s">
        <v>243</v>
      </c>
      <c r="B1063" s="212" t="s">
        <v>257</v>
      </c>
      <c r="C1063" s="245"/>
      <c r="D1063" s="110" t="s">
        <v>446</v>
      </c>
      <c r="E1063" s="241">
        <f>F1063+G1063+H1063+I1063+J1063</f>
        <v>17</v>
      </c>
      <c r="F1063" s="241"/>
      <c r="G1063" s="241"/>
      <c r="H1063" s="241">
        <f>H1065+H1066+H1068+H1067</f>
        <v>17</v>
      </c>
      <c r="I1063" s="99"/>
      <c r="J1063" s="241"/>
      <c r="K1063" s="212" t="s">
        <v>34</v>
      </c>
    </row>
    <row r="1064" spans="1:11" ht="16.5" thickBot="1">
      <c r="A1064" s="216"/>
      <c r="B1064" s="213"/>
      <c r="C1064" s="246"/>
      <c r="D1064" s="117" t="s">
        <v>26</v>
      </c>
      <c r="E1064" s="242"/>
      <c r="F1064" s="242"/>
      <c r="G1064" s="242"/>
      <c r="H1064" s="242"/>
      <c r="I1064" s="100"/>
      <c r="J1064" s="242"/>
      <c r="K1064" s="213"/>
    </row>
    <row r="1065" spans="1:11" ht="16.5" thickBot="1">
      <c r="A1065" s="216"/>
      <c r="B1065" s="213"/>
      <c r="C1065" s="246"/>
      <c r="D1065" s="117" t="s">
        <v>29</v>
      </c>
      <c r="E1065" s="13">
        <f>F1065+G1065+H1065+I1065+J1065</f>
        <v>3</v>
      </c>
      <c r="F1065" s="13"/>
      <c r="G1065" s="13"/>
      <c r="H1065" s="13">
        <v>3</v>
      </c>
      <c r="I1065" s="13"/>
      <c r="J1065" s="13"/>
      <c r="K1065" s="213"/>
    </row>
    <row r="1066" spans="1:11" ht="16.5" thickBot="1">
      <c r="A1066" s="216"/>
      <c r="B1066" s="213"/>
      <c r="C1066" s="246"/>
      <c r="D1066" s="117" t="s">
        <v>30</v>
      </c>
      <c r="E1066" s="13">
        <f t="shared" ref="E1066:E1068" si="99">F1066+G1066+H1066+I1066+J1066</f>
        <v>4</v>
      </c>
      <c r="F1066" s="13"/>
      <c r="G1066" s="13"/>
      <c r="H1066" s="13">
        <v>4</v>
      </c>
      <c r="I1066" s="13"/>
      <c r="J1066" s="13"/>
      <c r="K1066" s="213"/>
    </row>
    <row r="1067" spans="1:11" ht="16.5" thickBot="1">
      <c r="A1067" s="216"/>
      <c r="B1067" s="213"/>
      <c r="C1067" s="246"/>
      <c r="D1067" s="117" t="s">
        <v>32</v>
      </c>
      <c r="E1067" s="13">
        <f t="shared" ref="E1067" si="100">F1067+G1067+H1067+I1067+J1067</f>
        <v>5</v>
      </c>
      <c r="F1067" s="13"/>
      <c r="G1067" s="13"/>
      <c r="H1067" s="13">
        <v>5</v>
      </c>
      <c r="I1067" s="13"/>
      <c r="J1067" s="13"/>
      <c r="K1067" s="213"/>
    </row>
    <row r="1068" spans="1:11" ht="16.5" thickBot="1">
      <c r="A1068" s="216"/>
      <c r="B1068" s="213"/>
      <c r="C1068" s="246"/>
      <c r="D1068" s="117" t="s">
        <v>331</v>
      </c>
      <c r="E1068" s="13">
        <f t="shared" si="99"/>
        <v>5</v>
      </c>
      <c r="F1068" s="13"/>
      <c r="G1068" s="13"/>
      <c r="H1068" s="13">
        <v>5</v>
      </c>
      <c r="I1068" s="13"/>
      <c r="J1068" s="13"/>
      <c r="K1068" s="213"/>
    </row>
    <row r="1069" spans="1:11" ht="16.5" thickBot="1">
      <c r="A1069" s="217"/>
      <c r="B1069" s="214"/>
      <c r="C1069" s="103"/>
      <c r="D1069" s="32" t="s">
        <v>445</v>
      </c>
      <c r="E1069" s="35"/>
      <c r="F1069" s="35"/>
      <c r="G1069" s="35"/>
      <c r="H1069" s="35"/>
      <c r="I1069" s="35"/>
      <c r="J1069" s="35"/>
      <c r="K1069" s="214"/>
    </row>
    <row r="1070" spans="1:11" ht="15.75" customHeight="1">
      <c r="A1070" s="215" t="s">
        <v>244</v>
      </c>
      <c r="B1070" s="212" t="s">
        <v>258</v>
      </c>
      <c r="C1070" s="215"/>
      <c r="D1070" s="109" t="s">
        <v>446</v>
      </c>
      <c r="E1070" s="241">
        <f>F1070+G1070+H1070+I1070+J1070</f>
        <v>7.8</v>
      </c>
      <c r="F1070" s="241"/>
      <c r="G1070" s="241"/>
      <c r="H1070" s="241">
        <f>H1072+H1073+H1075+H1074</f>
        <v>7.8</v>
      </c>
      <c r="I1070" s="241"/>
      <c r="J1070" s="241"/>
      <c r="K1070" s="212" t="s">
        <v>34</v>
      </c>
    </row>
    <row r="1071" spans="1:11" ht="16.5" thickBot="1">
      <c r="A1071" s="216"/>
      <c r="B1071" s="213"/>
      <c r="C1071" s="216"/>
      <c r="D1071" s="117" t="s">
        <v>26</v>
      </c>
      <c r="E1071" s="242"/>
      <c r="F1071" s="242"/>
      <c r="G1071" s="242"/>
      <c r="H1071" s="242"/>
      <c r="I1071" s="242"/>
      <c r="J1071" s="242"/>
      <c r="K1071" s="213"/>
    </row>
    <row r="1072" spans="1:11" ht="16.5" thickBot="1">
      <c r="A1072" s="216"/>
      <c r="B1072" s="213"/>
      <c r="C1072" s="216"/>
      <c r="D1072" s="117" t="s">
        <v>29</v>
      </c>
      <c r="E1072" s="13">
        <f>F1072+G1072+H1072+I1072+J1072</f>
        <v>1.8</v>
      </c>
      <c r="F1072" s="13"/>
      <c r="G1072" s="13"/>
      <c r="H1072" s="13">
        <v>1.8</v>
      </c>
      <c r="I1072" s="13"/>
      <c r="J1072" s="13"/>
      <c r="K1072" s="213"/>
    </row>
    <row r="1073" spans="1:11" ht="16.5" thickBot="1">
      <c r="A1073" s="216"/>
      <c r="B1073" s="213"/>
      <c r="C1073" s="216"/>
      <c r="D1073" s="117" t="s">
        <v>30</v>
      </c>
      <c r="E1073" s="13">
        <f>F1073+G1073+H1073+I1073+J1073</f>
        <v>2</v>
      </c>
      <c r="F1073" s="13"/>
      <c r="G1073" s="13"/>
      <c r="H1073" s="13">
        <v>2</v>
      </c>
      <c r="I1073" s="13"/>
      <c r="J1073" s="13"/>
      <c r="K1073" s="213"/>
    </row>
    <row r="1074" spans="1:11" ht="16.5" thickBot="1">
      <c r="A1074" s="216"/>
      <c r="B1074" s="213"/>
      <c r="C1074" s="216"/>
      <c r="D1074" s="117" t="s">
        <v>32</v>
      </c>
      <c r="E1074" s="13">
        <f>F1074+G1074+H1074+I1074+J1074</f>
        <v>2</v>
      </c>
      <c r="F1074" s="13"/>
      <c r="G1074" s="13"/>
      <c r="H1074" s="13">
        <v>2</v>
      </c>
      <c r="I1074" s="13"/>
      <c r="J1074" s="13"/>
      <c r="K1074" s="213"/>
    </row>
    <row r="1075" spans="1:11" ht="32.25" customHeight="1" thickBot="1">
      <c r="A1075" s="216"/>
      <c r="B1075" s="213"/>
      <c r="C1075" s="216"/>
      <c r="D1075" s="117" t="s">
        <v>331</v>
      </c>
      <c r="E1075" s="13">
        <f>F1075+G1075+H1075+I1075+J1075</f>
        <v>2</v>
      </c>
      <c r="F1075" s="13"/>
      <c r="G1075" s="13"/>
      <c r="H1075" s="13">
        <v>2</v>
      </c>
      <c r="I1075" s="13"/>
      <c r="J1075" s="13"/>
      <c r="K1075" s="213"/>
    </row>
    <row r="1076" spans="1:11" ht="22.5" customHeight="1" thickBot="1">
      <c r="A1076" s="217"/>
      <c r="B1076" s="214"/>
      <c r="C1076" s="217"/>
      <c r="D1076" s="32" t="s">
        <v>445</v>
      </c>
      <c r="E1076" s="35"/>
      <c r="F1076" s="35"/>
      <c r="G1076" s="35"/>
      <c r="H1076" s="35"/>
      <c r="I1076" s="35"/>
      <c r="J1076" s="35"/>
      <c r="K1076" s="214"/>
    </row>
    <row r="1077" spans="1:11" ht="15.75" customHeight="1">
      <c r="A1077" s="215" t="s">
        <v>245</v>
      </c>
      <c r="B1077" s="212" t="s">
        <v>259</v>
      </c>
      <c r="C1077" s="215"/>
      <c r="D1077" s="109" t="s">
        <v>452</v>
      </c>
      <c r="E1077" s="241">
        <f>F1077+G1077+H1077+I1077+J1077</f>
        <v>13.2</v>
      </c>
      <c r="F1077" s="241"/>
      <c r="G1077" s="241"/>
      <c r="H1077" s="241">
        <f>H1079+H1080+H1082+H1081</f>
        <v>13.2</v>
      </c>
      <c r="I1077" s="241"/>
      <c r="J1077" s="241"/>
      <c r="K1077" s="212" t="s">
        <v>34</v>
      </c>
    </row>
    <row r="1078" spans="1:11" ht="16.5" thickBot="1">
      <c r="A1078" s="216"/>
      <c r="B1078" s="213"/>
      <c r="C1078" s="216"/>
      <c r="D1078" s="117" t="s">
        <v>26</v>
      </c>
      <c r="E1078" s="242"/>
      <c r="F1078" s="242"/>
      <c r="G1078" s="242"/>
      <c r="H1078" s="242"/>
      <c r="I1078" s="242"/>
      <c r="J1078" s="242"/>
      <c r="K1078" s="213"/>
    </row>
    <row r="1079" spans="1:11" ht="16.5" thickBot="1">
      <c r="A1079" s="216"/>
      <c r="B1079" s="213"/>
      <c r="C1079" s="216"/>
      <c r="D1079" s="117" t="s">
        <v>29</v>
      </c>
      <c r="E1079" s="13">
        <f>F1079+G1079+H1079+I1079+J1079</f>
        <v>2.2000000000000002</v>
      </c>
      <c r="F1079" s="13"/>
      <c r="G1079" s="13"/>
      <c r="H1079" s="13">
        <v>2.2000000000000002</v>
      </c>
      <c r="I1079" s="13"/>
      <c r="J1079" s="13"/>
      <c r="K1079" s="213"/>
    </row>
    <row r="1080" spans="1:11" ht="16.5" thickBot="1">
      <c r="A1080" s="216"/>
      <c r="B1080" s="213"/>
      <c r="C1080" s="216"/>
      <c r="D1080" s="117" t="s">
        <v>30</v>
      </c>
      <c r="E1080" s="13">
        <f>F1080+G1080+H1080+I1080+J1080</f>
        <v>3</v>
      </c>
      <c r="F1080" s="13"/>
      <c r="G1080" s="13"/>
      <c r="H1080" s="13">
        <v>3</v>
      </c>
      <c r="I1080" s="13"/>
      <c r="J1080" s="13"/>
      <c r="K1080" s="213"/>
    </row>
    <row r="1081" spans="1:11" ht="16.5" thickBot="1">
      <c r="A1081" s="216"/>
      <c r="B1081" s="213"/>
      <c r="C1081" s="216"/>
      <c r="D1081" s="117" t="s">
        <v>32</v>
      </c>
      <c r="E1081" s="13">
        <f>F1081+G1081+H1081+I1081+J1081</f>
        <v>4</v>
      </c>
      <c r="F1081" s="13"/>
      <c r="G1081" s="13"/>
      <c r="H1081" s="13">
        <v>4</v>
      </c>
      <c r="I1081" s="13"/>
      <c r="J1081" s="13"/>
      <c r="K1081" s="213"/>
    </row>
    <row r="1082" spans="1:11" ht="16.5" thickBot="1">
      <c r="A1082" s="216"/>
      <c r="B1082" s="213"/>
      <c r="C1082" s="216"/>
      <c r="D1082" s="117" t="s">
        <v>331</v>
      </c>
      <c r="E1082" s="13">
        <f>F1082+G1082+H1082+I1082+J1082</f>
        <v>4</v>
      </c>
      <c r="F1082" s="13"/>
      <c r="G1082" s="13"/>
      <c r="H1082" s="13">
        <v>4</v>
      </c>
      <c r="I1082" s="13"/>
      <c r="J1082" s="13"/>
      <c r="K1082" s="213"/>
    </row>
    <row r="1083" spans="1:11" ht="16.5" thickBot="1">
      <c r="A1083" s="217"/>
      <c r="B1083" s="214"/>
      <c r="C1083" s="217"/>
      <c r="D1083" s="32" t="s">
        <v>445</v>
      </c>
      <c r="E1083" s="35"/>
      <c r="F1083" s="35"/>
      <c r="G1083" s="35"/>
      <c r="H1083" s="35"/>
      <c r="I1083" s="35"/>
      <c r="J1083" s="35"/>
      <c r="K1083" s="214"/>
    </row>
    <row r="1084" spans="1:11" ht="15.75" customHeight="1">
      <c r="A1084" s="215" t="s">
        <v>246</v>
      </c>
      <c r="B1084" s="212" t="s">
        <v>260</v>
      </c>
      <c r="C1084" s="215"/>
      <c r="D1084" s="109" t="s">
        <v>446</v>
      </c>
      <c r="E1084" s="241">
        <f>F1084+G1084+H1084+I1084+J1084</f>
        <v>17</v>
      </c>
      <c r="F1084" s="241"/>
      <c r="G1084" s="241"/>
      <c r="H1084" s="241">
        <f>H1086+H1087+H1089+H1088</f>
        <v>17</v>
      </c>
      <c r="I1084" s="99"/>
      <c r="J1084" s="241"/>
      <c r="K1084" s="212" t="s">
        <v>34</v>
      </c>
    </row>
    <row r="1085" spans="1:11" ht="16.5" thickBot="1">
      <c r="A1085" s="216"/>
      <c r="B1085" s="213"/>
      <c r="C1085" s="216"/>
      <c r="D1085" s="117" t="s">
        <v>26</v>
      </c>
      <c r="E1085" s="242"/>
      <c r="F1085" s="242"/>
      <c r="G1085" s="242"/>
      <c r="H1085" s="242"/>
      <c r="I1085" s="100"/>
      <c r="J1085" s="242"/>
      <c r="K1085" s="213"/>
    </row>
    <row r="1086" spans="1:11" ht="16.5" thickBot="1">
      <c r="A1086" s="216"/>
      <c r="B1086" s="213"/>
      <c r="C1086" s="216"/>
      <c r="D1086" s="117" t="s">
        <v>29</v>
      </c>
      <c r="E1086" s="13">
        <f>F1086+G1086+H1086+I1086+J1086</f>
        <v>3</v>
      </c>
      <c r="F1086" s="13"/>
      <c r="G1086" s="13"/>
      <c r="H1086" s="13">
        <v>3</v>
      </c>
      <c r="I1086" s="13"/>
      <c r="J1086" s="13"/>
      <c r="K1086" s="213"/>
    </row>
    <row r="1087" spans="1:11" ht="16.5" thickBot="1">
      <c r="A1087" s="216"/>
      <c r="B1087" s="213"/>
      <c r="C1087" s="216"/>
      <c r="D1087" s="117" t="s">
        <v>30</v>
      </c>
      <c r="E1087" s="13">
        <f t="shared" ref="E1087:E1089" si="101">F1087+G1087+H1087+I1087+J1087</f>
        <v>4</v>
      </c>
      <c r="F1087" s="13"/>
      <c r="G1087" s="13"/>
      <c r="H1087" s="13">
        <v>4</v>
      </c>
      <c r="I1087" s="13"/>
      <c r="J1087" s="13"/>
      <c r="K1087" s="213"/>
    </row>
    <row r="1088" spans="1:11" ht="16.5" thickBot="1">
      <c r="A1088" s="216"/>
      <c r="B1088" s="213"/>
      <c r="C1088" s="216"/>
      <c r="D1088" s="117" t="s">
        <v>32</v>
      </c>
      <c r="E1088" s="13">
        <f t="shared" ref="E1088" si="102">F1088+G1088+H1088+I1088+J1088</f>
        <v>5</v>
      </c>
      <c r="F1088" s="13"/>
      <c r="G1088" s="13"/>
      <c r="H1088" s="13">
        <v>5</v>
      </c>
      <c r="I1088" s="13"/>
      <c r="J1088" s="13"/>
      <c r="K1088" s="213"/>
    </row>
    <row r="1089" spans="1:11" ht="16.5" thickBot="1">
      <c r="A1089" s="216"/>
      <c r="B1089" s="213"/>
      <c r="C1089" s="216"/>
      <c r="D1089" s="117" t="s">
        <v>331</v>
      </c>
      <c r="E1089" s="13">
        <f t="shared" si="101"/>
        <v>5</v>
      </c>
      <c r="F1089" s="13"/>
      <c r="G1089" s="13"/>
      <c r="H1089" s="13">
        <v>5</v>
      </c>
      <c r="I1089" s="13"/>
      <c r="J1089" s="13"/>
      <c r="K1089" s="213"/>
    </row>
    <row r="1090" spans="1:11" ht="16.5" thickBot="1">
      <c r="A1090" s="217"/>
      <c r="B1090" s="214"/>
      <c r="C1090" s="217"/>
      <c r="D1090" s="32" t="s">
        <v>445</v>
      </c>
      <c r="E1090" s="35"/>
      <c r="F1090" s="35"/>
      <c r="G1090" s="35"/>
      <c r="H1090" s="35"/>
      <c r="I1090" s="35"/>
      <c r="J1090" s="35"/>
      <c r="K1090" s="214"/>
    </row>
    <row r="1091" spans="1:11" ht="15.75" customHeight="1">
      <c r="A1091" s="243" t="s">
        <v>247</v>
      </c>
      <c r="B1091" s="212" t="s">
        <v>261</v>
      </c>
      <c r="C1091" s="245"/>
      <c r="D1091" s="110" t="s">
        <v>446</v>
      </c>
      <c r="E1091" s="241">
        <f>F1091+G1091+H1091+I1091+J1091</f>
        <v>21</v>
      </c>
      <c r="F1091" s="241"/>
      <c r="G1091" s="241"/>
      <c r="H1091" s="241">
        <f>H1093+H1094+H1096+H1095</f>
        <v>21</v>
      </c>
      <c r="I1091" s="99"/>
      <c r="J1091" s="241"/>
      <c r="K1091" s="212" t="s">
        <v>34</v>
      </c>
    </row>
    <row r="1092" spans="1:11" ht="16.5" thickBot="1">
      <c r="A1092" s="244"/>
      <c r="B1092" s="213"/>
      <c r="C1092" s="246"/>
      <c r="D1092" s="117" t="s">
        <v>26</v>
      </c>
      <c r="E1092" s="242"/>
      <c r="F1092" s="242"/>
      <c r="G1092" s="242"/>
      <c r="H1092" s="242"/>
      <c r="I1092" s="100"/>
      <c r="J1092" s="242"/>
      <c r="K1092" s="213"/>
    </row>
    <row r="1093" spans="1:11" ht="16.5" thickBot="1">
      <c r="A1093" s="244"/>
      <c r="B1093" s="213"/>
      <c r="C1093" s="246"/>
      <c r="D1093" s="117" t="s">
        <v>29</v>
      </c>
      <c r="E1093" s="13">
        <f>F1093+G1093+H1093+I1093+J1093</f>
        <v>4</v>
      </c>
      <c r="F1093" s="13"/>
      <c r="G1093" s="13"/>
      <c r="H1093" s="13">
        <v>4</v>
      </c>
      <c r="I1093" s="13"/>
      <c r="J1093" s="13"/>
      <c r="K1093" s="213"/>
    </row>
    <row r="1094" spans="1:11" ht="16.5" thickBot="1">
      <c r="A1094" s="244"/>
      <c r="B1094" s="213"/>
      <c r="C1094" s="246"/>
      <c r="D1094" s="117" t="s">
        <v>30</v>
      </c>
      <c r="E1094" s="13">
        <f t="shared" ref="E1094:E1096" si="103">F1094+G1094+H1094+I1094+J1094</f>
        <v>5</v>
      </c>
      <c r="F1094" s="13"/>
      <c r="G1094" s="13"/>
      <c r="H1094" s="13">
        <v>5</v>
      </c>
      <c r="I1094" s="13"/>
      <c r="J1094" s="13"/>
      <c r="K1094" s="213"/>
    </row>
    <row r="1095" spans="1:11" ht="16.5" thickBot="1">
      <c r="A1095" s="244"/>
      <c r="B1095" s="213"/>
      <c r="C1095" s="246"/>
      <c r="D1095" s="117" t="s">
        <v>32</v>
      </c>
      <c r="E1095" s="13">
        <f t="shared" ref="E1095" si="104">F1095+G1095+H1095+I1095+J1095</f>
        <v>6</v>
      </c>
      <c r="F1095" s="13"/>
      <c r="G1095" s="13"/>
      <c r="H1095" s="13">
        <v>6</v>
      </c>
      <c r="I1095" s="13"/>
      <c r="J1095" s="13"/>
      <c r="K1095" s="213"/>
    </row>
    <row r="1096" spans="1:11" ht="16.5" thickBot="1">
      <c r="A1096" s="244"/>
      <c r="B1096" s="213"/>
      <c r="C1096" s="246"/>
      <c r="D1096" s="117" t="s">
        <v>331</v>
      </c>
      <c r="E1096" s="13">
        <f t="shared" si="103"/>
        <v>6</v>
      </c>
      <c r="F1096" s="13"/>
      <c r="G1096" s="13"/>
      <c r="H1096" s="13">
        <v>6</v>
      </c>
      <c r="I1096" s="13"/>
      <c r="J1096" s="13"/>
      <c r="K1096" s="213"/>
    </row>
    <row r="1097" spans="1:11" ht="16.5" thickBot="1">
      <c r="A1097" s="108"/>
      <c r="B1097" s="214"/>
      <c r="C1097" s="103"/>
      <c r="D1097" s="32" t="s">
        <v>445</v>
      </c>
      <c r="E1097" s="35"/>
      <c r="F1097" s="35"/>
      <c r="G1097" s="35"/>
      <c r="H1097" s="35"/>
      <c r="I1097" s="35"/>
      <c r="J1097" s="35"/>
      <c r="K1097" s="214"/>
    </row>
    <row r="1098" spans="1:11" ht="15.75" customHeight="1">
      <c r="A1098" s="243" t="s">
        <v>248</v>
      </c>
      <c r="B1098" s="212" t="s">
        <v>262</v>
      </c>
      <c r="C1098" s="215"/>
      <c r="D1098" s="109" t="s">
        <v>446</v>
      </c>
      <c r="E1098" s="241">
        <f>F1098+G1098+H1098+I1098+J1098</f>
        <v>24</v>
      </c>
      <c r="F1098" s="241"/>
      <c r="G1098" s="241"/>
      <c r="H1098" s="241">
        <f>H1100+H1101+H1103+H1102</f>
        <v>24</v>
      </c>
      <c r="I1098" s="241"/>
      <c r="J1098" s="241"/>
      <c r="K1098" s="212" t="s">
        <v>34</v>
      </c>
    </row>
    <row r="1099" spans="1:11" ht="16.5" thickBot="1">
      <c r="A1099" s="244"/>
      <c r="B1099" s="213"/>
      <c r="C1099" s="216"/>
      <c r="D1099" s="117" t="s">
        <v>26</v>
      </c>
      <c r="E1099" s="242"/>
      <c r="F1099" s="242"/>
      <c r="G1099" s="242"/>
      <c r="H1099" s="242"/>
      <c r="I1099" s="242"/>
      <c r="J1099" s="242"/>
      <c r="K1099" s="213"/>
    </row>
    <row r="1100" spans="1:11" ht="16.5" thickBot="1">
      <c r="A1100" s="244"/>
      <c r="B1100" s="213"/>
      <c r="C1100" s="216"/>
      <c r="D1100" s="117" t="s">
        <v>29</v>
      </c>
      <c r="E1100" s="13">
        <f>F1100+G1100+H1100+I1100+J1100</f>
        <v>5</v>
      </c>
      <c r="F1100" s="13"/>
      <c r="G1100" s="13"/>
      <c r="H1100" s="13">
        <v>5</v>
      </c>
      <c r="I1100" s="13"/>
      <c r="J1100" s="13"/>
      <c r="K1100" s="213"/>
    </row>
    <row r="1101" spans="1:11" ht="16.5" thickBot="1">
      <c r="A1101" s="244"/>
      <c r="B1101" s="213"/>
      <c r="C1101" s="216"/>
      <c r="D1101" s="117" t="s">
        <v>30</v>
      </c>
      <c r="E1101" s="13">
        <f>F1101+G1101+H1101+I1101+J1101</f>
        <v>6</v>
      </c>
      <c r="F1101" s="13"/>
      <c r="G1101" s="13"/>
      <c r="H1101" s="13">
        <v>6</v>
      </c>
      <c r="I1101" s="13"/>
      <c r="J1101" s="13"/>
      <c r="K1101" s="213"/>
    </row>
    <row r="1102" spans="1:11" ht="16.5" thickBot="1">
      <c r="A1102" s="244"/>
      <c r="B1102" s="213"/>
      <c r="C1102" s="216"/>
      <c r="D1102" s="117" t="s">
        <v>32</v>
      </c>
      <c r="E1102" s="13">
        <f>F1102+G1102+H1102+I1102+J1102</f>
        <v>6.5</v>
      </c>
      <c r="F1102" s="13"/>
      <c r="G1102" s="13"/>
      <c r="H1102" s="13">
        <v>6.5</v>
      </c>
      <c r="I1102" s="13"/>
      <c r="J1102" s="13"/>
      <c r="K1102" s="213"/>
    </row>
    <row r="1103" spans="1:11" ht="16.5" thickBot="1">
      <c r="A1103" s="244"/>
      <c r="B1103" s="213"/>
      <c r="C1103" s="216"/>
      <c r="D1103" s="117" t="s">
        <v>331</v>
      </c>
      <c r="E1103" s="13">
        <f>F1103+G1103+H1103+I1103+J1103</f>
        <v>6.5</v>
      </c>
      <c r="F1103" s="13"/>
      <c r="G1103" s="13"/>
      <c r="H1103" s="13">
        <v>6.5</v>
      </c>
      <c r="I1103" s="13"/>
      <c r="J1103" s="13"/>
      <c r="K1103" s="213"/>
    </row>
    <row r="1104" spans="1:11" ht="16.5" thickBot="1">
      <c r="A1104" s="108"/>
      <c r="B1104" s="214"/>
      <c r="C1104" s="217"/>
      <c r="D1104" s="32" t="s">
        <v>445</v>
      </c>
      <c r="E1104" s="35"/>
      <c r="F1104" s="35"/>
      <c r="G1104" s="35"/>
      <c r="H1104" s="35"/>
      <c r="I1104" s="35"/>
      <c r="J1104" s="35"/>
      <c r="K1104" s="214"/>
    </row>
    <row r="1105" spans="1:11" ht="15.75" customHeight="1">
      <c r="A1105" s="243" t="s">
        <v>249</v>
      </c>
      <c r="B1105" s="212" t="s">
        <v>263</v>
      </c>
      <c r="C1105" s="245"/>
      <c r="D1105" s="110" t="s">
        <v>446</v>
      </c>
      <c r="E1105" s="241">
        <f>F1105+G1105+H1105+I1105+J1105</f>
        <v>14.5</v>
      </c>
      <c r="F1105" s="241"/>
      <c r="G1105" s="241"/>
      <c r="H1105" s="241">
        <f>H1107+H1108+H1110+H1109</f>
        <v>14.5</v>
      </c>
      <c r="I1105" s="99"/>
      <c r="J1105" s="241"/>
      <c r="K1105" s="212" t="s">
        <v>34</v>
      </c>
    </row>
    <row r="1106" spans="1:11" ht="16.5" thickBot="1">
      <c r="A1106" s="244"/>
      <c r="B1106" s="213"/>
      <c r="C1106" s="246"/>
      <c r="D1106" s="117" t="s">
        <v>26</v>
      </c>
      <c r="E1106" s="242"/>
      <c r="F1106" s="242"/>
      <c r="G1106" s="242"/>
      <c r="H1106" s="242"/>
      <c r="I1106" s="100"/>
      <c r="J1106" s="242"/>
      <c r="K1106" s="213"/>
    </row>
    <row r="1107" spans="1:11" ht="16.5" thickBot="1">
      <c r="A1107" s="244"/>
      <c r="B1107" s="213"/>
      <c r="C1107" s="246"/>
      <c r="D1107" s="117" t="s">
        <v>29</v>
      </c>
      <c r="E1107" s="13">
        <f>F1107+G1107+H1107+I1107+J1107</f>
        <v>3</v>
      </c>
      <c r="F1107" s="13"/>
      <c r="G1107" s="13"/>
      <c r="H1107" s="13">
        <v>3</v>
      </c>
      <c r="I1107" s="13"/>
      <c r="J1107" s="13"/>
      <c r="K1107" s="213"/>
    </row>
    <row r="1108" spans="1:11" ht="16.5" thickBot="1">
      <c r="A1108" s="244"/>
      <c r="B1108" s="213"/>
      <c r="C1108" s="246"/>
      <c r="D1108" s="117" t="s">
        <v>30</v>
      </c>
      <c r="E1108" s="13">
        <f t="shared" ref="E1108:E1110" si="105">F1108+G1108+H1108+I1108+J1108</f>
        <v>3.5</v>
      </c>
      <c r="F1108" s="13"/>
      <c r="G1108" s="13"/>
      <c r="H1108" s="13">
        <v>3.5</v>
      </c>
      <c r="I1108" s="13"/>
      <c r="J1108" s="13"/>
      <c r="K1108" s="213"/>
    </row>
    <row r="1109" spans="1:11" ht="16.5" thickBot="1">
      <c r="A1109" s="244"/>
      <c r="B1109" s="213"/>
      <c r="C1109" s="246"/>
      <c r="D1109" s="117" t="s">
        <v>32</v>
      </c>
      <c r="E1109" s="13">
        <f t="shared" ref="E1109" si="106">F1109+G1109+H1109+I1109+J1109</f>
        <v>4</v>
      </c>
      <c r="F1109" s="13"/>
      <c r="G1109" s="13"/>
      <c r="H1109" s="13">
        <v>4</v>
      </c>
      <c r="I1109" s="13"/>
      <c r="J1109" s="13"/>
      <c r="K1109" s="213"/>
    </row>
    <row r="1110" spans="1:11" ht="16.5" thickBot="1">
      <c r="A1110" s="244"/>
      <c r="B1110" s="213"/>
      <c r="C1110" s="246"/>
      <c r="D1110" s="117" t="s">
        <v>331</v>
      </c>
      <c r="E1110" s="13">
        <f t="shared" si="105"/>
        <v>4</v>
      </c>
      <c r="F1110" s="13"/>
      <c r="G1110" s="13"/>
      <c r="H1110" s="13">
        <v>4</v>
      </c>
      <c r="I1110" s="13"/>
      <c r="J1110" s="13"/>
      <c r="K1110" s="213"/>
    </row>
    <row r="1111" spans="1:11" ht="16.5" thickBot="1">
      <c r="A1111" s="108"/>
      <c r="B1111" s="214"/>
      <c r="C1111" s="103"/>
      <c r="D1111" s="32" t="s">
        <v>445</v>
      </c>
      <c r="E1111" s="35"/>
      <c r="F1111" s="35"/>
      <c r="G1111" s="35"/>
      <c r="H1111" s="35"/>
      <c r="I1111" s="35"/>
      <c r="J1111" s="35"/>
      <c r="K1111" s="214"/>
    </row>
    <row r="1112" spans="1:11" ht="15.75" customHeight="1">
      <c r="A1112" s="243" t="s">
        <v>250</v>
      </c>
      <c r="B1112" s="212" t="s">
        <v>264</v>
      </c>
      <c r="C1112" s="245"/>
      <c r="D1112" s="110" t="s">
        <v>446</v>
      </c>
      <c r="E1112" s="241">
        <f>F1112+G1112+H1112+I1112+J1112</f>
        <v>18.5</v>
      </c>
      <c r="F1112" s="241"/>
      <c r="G1112" s="241"/>
      <c r="H1112" s="241">
        <f>H1114+H1115+H1117+H1116</f>
        <v>18.5</v>
      </c>
      <c r="I1112" s="99"/>
      <c r="J1112" s="241"/>
      <c r="K1112" s="212" t="s">
        <v>34</v>
      </c>
    </row>
    <row r="1113" spans="1:11" ht="16.5" thickBot="1">
      <c r="A1113" s="244"/>
      <c r="B1113" s="213"/>
      <c r="C1113" s="246"/>
      <c r="D1113" s="117" t="s">
        <v>26</v>
      </c>
      <c r="E1113" s="242"/>
      <c r="F1113" s="242"/>
      <c r="G1113" s="242"/>
      <c r="H1113" s="242"/>
      <c r="I1113" s="100"/>
      <c r="J1113" s="242"/>
      <c r="K1113" s="213"/>
    </row>
    <row r="1114" spans="1:11" ht="16.5" thickBot="1">
      <c r="A1114" s="244"/>
      <c r="B1114" s="213"/>
      <c r="C1114" s="246"/>
      <c r="D1114" s="117" t="s">
        <v>29</v>
      </c>
      <c r="E1114" s="13">
        <f>F1114+G1114+H1114+I1114+J1114</f>
        <v>4</v>
      </c>
      <c r="F1114" s="13"/>
      <c r="G1114" s="13"/>
      <c r="H1114" s="13">
        <v>4</v>
      </c>
      <c r="I1114" s="13"/>
      <c r="J1114" s="13"/>
      <c r="K1114" s="213"/>
    </row>
    <row r="1115" spans="1:11" ht="16.5" thickBot="1">
      <c r="A1115" s="244"/>
      <c r="B1115" s="213"/>
      <c r="C1115" s="246"/>
      <c r="D1115" s="117" t="s">
        <v>30</v>
      </c>
      <c r="E1115" s="13">
        <f t="shared" ref="E1115:E1117" si="107">F1115+G1115+H1115+I1115+J1115</f>
        <v>4.5</v>
      </c>
      <c r="F1115" s="13"/>
      <c r="G1115" s="13"/>
      <c r="H1115" s="13">
        <v>4.5</v>
      </c>
      <c r="I1115" s="13"/>
      <c r="J1115" s="13"/>
      <c r="K1115" s="213"/>
    </row>
    <row r="1116" spans="1:11" ht="16.5" thickBot="1">
      <c r="A1116" s="244"/>
      <c r="B1116" s="213"/>
      <c r="C1116" s="246"/>
      <c r="D1116" s="117" t="s">
        <v>32</v>
      </c>
      <c r="E1116" s="13">
        <f t="shared" ref="E1116" si="108">F1116+G1116+H1116+I1116+J1116</f>
        <v>5</v>
      </c>
      <c r="F1116" s="13"/>
      <c r="G1116" s="13"/>
      <c r="H1116" s="13">
        <v>5</v>
      </c>
      <c r="I1116" s="13"/>
      <c r="J1116" s="13"/>
      <c r="K1116" s="213"/>
    </row>
    <row r="1117" spans="1:11" ht="16.5" thickBot="1">
      <c r="A1117" s="244"/>
      <c r="B1117" s="213"/>
      <c r="C1117" s="246"/>
      <c r="D1117" s="117" t="s">
        <v>331</v>
      </c>
      <c r="E1117" s="13">
        <f t="shared" si="107"/>
        <v>5</v>
      </c>
      <c r="F1117" s="13"/>
      <c r="G1117" s="13"/>
      <c r="H1117" s="13">
        <v>5</v>
      </c>
      <c r="I1117" s="13"/>
      <c r="J1117" s="13"/>
      <c r="K1117" s="213"/>
    </row>
    <row r="1118" spans="1:11" ht="16.5" thickBot="1">
      <c r="A1118" s="108"/>
      <c r="B1118" s="214"/>
      <c r="C1118" s="103"/>
      <c r="D1118" s="32" t="s">
        <v>445</v>
      </c>
      <c r="E1118" s="35"/>
      <c r="F1118" s="35"/>
      <c r="G1118" s="35"/>
      <c r="H1118" s="35"/>
      <c r="I1118" s="35"/>
      <c r="J1118" s="35"/>
      <c r="K1118" s="214"/>
    </row>
    <row r="1119" spans="1:11" ht="15.75" customHeight="1">
      <c r="A1119" s="243" t="s">
        <v>251</v>
      </c>
      <c r="B1119" s="212" t="s">
        <v>265</v>
      </c>
      <c r="C1119" s="215"/>
      <c r="D1119" s="109" t="s">
        <v>446</v>
      </c>
      <c r="E1119" s="241">
        <f>F1119+G1119+H1119+I1119+J1119</f>
        <v>22.5</v>
      </c>
      <c r="F1119" s="241"/>
      <c r="G1119" s="241"/>
      <c r="H1119" s="241">
        <f>H1121+H1122+H1124+H1123</f>
        <v>22.5</v>
      </c>
      <c r="I1119" s="241"/>
      <c r="J1119" s="241"/>
      <c r="K1119" s="212" t="s">
        <v>34</v>
      </c>
    </row>
    <row r="1120" spans="1:11" ht="16.5" thickBot="1">
      <c r="A1120" s="244"/>
      <c r="B1120" s="213"/>
      <c r="C1120" s="216"/>
      <c r="D1120" s="117" t="s">
        <v>26</v>
      </c>
      <c r="E1120" s="242"/>
      <c r="F1120" s="242"/>
      <c r="G1120" s="242"/>
      <c r="H1120" s="242"/>
      <c r="I1120" s="242"/>
      <c r="J1120" s="242"/>
      <c r="K1120" s="213"/>
    </row>
    <row r="1121" spans="1:11" ht="16.5" thickBot="1">
      <c r="A1121" s="244"/>
      <c r="B1121" s="213"/>
      <c r="C1121" s="216"/>
      <c r="D1121" s="117" t="s">
        <v>29</v>
      </c>
      <c r="E1121" s="13">
        <f>F1121+G1121+H1121+I1121+J1121</f>
        <v>5</v>
      </c>
      <c r="F1121" s="13"/>
      <c r="G1121" s="13"/>
      <c r="H1121" s="13">
        <v>5</v>
      </c>
      <c r="I1121" s="13"/>
      <c r="J1121" s="13"/>
      <c r="K1121" s="213"/>
    </row>
    <row r="1122" spans="1:11" ht="16.5" thickBot="1">
      <c r="A1122" s="244"/>
      <c r="B1122" s="213"/>
      <c r="C1122" s="216"/>
      <c r="D1122" s="117" t="s">
        <v>30</v>
      </c>
      <c r="E1122" s="13">
        <f>F1122+G1122+H1122+I1122+J1122</f>
        <v>5.5</v>
      </c>
      <c r="F1122" s="13"/>
      <c r="G1122" s="13"/>
      <c r="H1122" s="13">
        <v>5.5</v>
      </c>
      <c r="I1122" s="13"/>
      <c r="J1122" s="13"/>
      <c r="K1122" s="213"/>
    </row>
    <row r="1123" spans="1:11" ht="16.5" thickBot="1">
      <c r="A1123" s="244"/>
      <c r="B1123" s="213"/>
      <c r="C1123" s="216"/>
      <c r="D1123" s="117" t="s">
        <v>32</v>
      </c>
      <c r="E1123" s="13">
        <f>F1123+G1123+H1123+I1123+J1123</f>
        <v>6</v>
      </c>
      <c r="F1123" s="13"/>
      <c r="G1123" s="13"/>
      <c r="H1123" s="13">
        <v>6</v>
      </c>
      <c r="I1123" s="13"/>
      <c r="J1123" s="13"/>
      <c r="K1123" s="213"/>
    </row>
    <row r="1124" spans="1:11" ht="18.75" customHeight="1" thickBot="1">
      <c r="A1124" s="244"/>
      <c r="B1124" s="213"/>
      <c r="C1124" s="216"/>
      <c r="D1124" s="117" t="s">
        <v>331</v>
      </c>
      <c r="E1124" s="13">
        <f>F1124+G1124+H1124+I1124+J1124</f>
        <v>6</v>
      </c>
      <c r="F1124" s="13"/>
      <c r="G1124" s="13"/>
      <c r="H1124" s="13">
        <v>6</v>
      </c>
      <c r="I1124" s="13"/>
      <c r="J1124" s="13"/>
      <c r="K1124" s="213"/>
    </row>
    <row r="1125" spans="1:11" ht="23.25" customHeight="1" thickBot="1">
      <c r="A1125" s="108"/>
      <c r="B1125" s="214"/>
      <c r="C1125" s="217"/>
      <c r="D1125" s="32" t="s">
        <v>445</v>
      </c>
      <c r="E1125" s="35"/>
      <c r="F1125" s="35"/>
      <c r="G1125" s="35"/>
      <c r="H1125" s="35"/>
      <c r="I1125" s="35"/>
      <c r="J1125" s="35"/>
      <c r="K1125" s="214"/>
    </row>
    <row r="1126" spans="1:11" ht="15.75">
      <c r="A1126" s="243" t="s">
        <v>252</v>
      </c>
      <c r="B1126" s="245" t="s">
        <v>266</v>
      </c>
      <c r="C1126" s="245"/>
      <c r="D1126" s="109" t="s">
        <v>446</v>
      </c>
      <c r="E1126" s="241">
        <f>F1126+G1126+H1126+I1126+J1126</f>
        <v>14.5</v>
      </c>
      <c r="F1126" s="241"/>
      <c r="G1126" s="241"/>
      <c r="H1126" s="241">
        <f>H1128+H1129+H1131+H1130</f>
        <v>14.5</v>
      </c>
      <c r="I1126" s="241"/>
      <c r="J1126" s="241"/>
      <c r="K1126" s="245" t="s">
        <v>34</v>
      </c>
    </row>
    <row r="1127" spans="1:11" ht="16.5" thickBot="1">
      <c r="A1127" s="244"/>
      <c r="B1127" s="262"/>
      <c r="C1127" s="246"/>
      <c r="D1127" s="117" t="s">
        <v>26</v>
      </c>
      <c r="E1127" s="242"/>
      <c r="F1127" s="242"/>
      <c r="G1127" s="242"/>
      <c r="H1127" s="242"/>
      <c r="I1127" s="242"/>
      <c r="J1127" s="242"/>
      <c r="K1127" s="246"/>
    </row>
    <row r="1128" spans="1:11" ht="16.5" thickBot="1">
      <c r="A1128" s="244"/>
      <c r="B1128" s="262"/>
      <c r="C1128" s="246"/>
      <c r="D1128" s="117" t="s">
        <v>29</v>
      </c>
      <c r="E1128" s="13">
        <f>F1128+G1128+H1128+I1128+J1128</f>
        <v>3</v>
      </c>
      <c r="F1128" s="13"/>
      <c r="G1128" s="13"/>
      <c r="H1128" s="13">
        <v>3</v>
      </c>
      <c r="I1128" s="13"/>
      <c r="J1128" s="13"/>
      <c r="K1128" s="246"/>
    </row>
    <row r="1129" spans="1:11" ht="16.5" thickBot="1">
      <c r="A1129" s="244"/>
      <c r="B1129" s="262"/>
      <c r="C1129" s="246"/>
      <c r="D1129" s="117" t="s">
        <v>30</v>
      </c>
      <c r="E1129" s="13">
        <f>F1129+G1129+H1129+I1129+J1129</f>
        <v>3.5</v>
      </c>
      <c r="F1129" s="13"/>
      <c r="G1129" s="13"/>
      <c r="H1129" s="13">
        <v>3.5</v>
      </c>
      <c r="I1129" s="13"/>
      <c r="J1129" s="13"/>
      <c r="K1129" s="246"/>
    </row>
    <row r="1130" spans="1:11" ht="16.5" thickBot="1">
      <c r="A1130" s="244"/>
      <c r="B1130" s="262"/>
      <c r="C1130" s="246"/>
      <c r="D1130" s="117" t="s">
        <v>32</v>
      </c>
      <c r="E1130" s="13">
        <f>F1130+G1130+H1130+I1130+J1130</f>
        <v>4</v>
      </c>
      <c r="F1130" s="13"/>
      <c r="G1130" s="13"/>
      <c r="H1130" s="13">
        <v>4</v>
      </c>
      <c r="I1130" s="13"/>
      <c r="J1130" s="13"/>
      <c r="K1130" s="246"/>
    </row>
    <row r="1131" spans="1:11" ht="16.5" thickBot="1">
      <c r="A1131" s="244"/>
      <c r="B1131" s="294"/>
      <c r="C1131" s="282"/>
      <c r="D1131" s="117" t="s">
        <v>331</v>
      </c>
      <c r="E1131" s="13">
        <f>F1131+G1131+H1131+I1131+J1131</f>
        <v>4</v>
      </c>
      <c r="F1131" s="13"/>
      <c r="G1131" s="13"/>
      <c r="H1131" s="13">
        <v>4</v>
      </c>
      <c r="I1131" s="13"/>
      <c r="J1131" s="13"/>
      <c r="K1131" s="282"/>
    </row>
    <row r="1132" spans="1:11" ht="15.75" customHeight="1">
      <c r="A1132" s="215" t="s">
        <v>253</v>
      </c>
      <c r="B1132" s="212" t="s">
        <v>267</v>
      </c>
      <c r="C1132" s="215"/>
      <c r="D1132" s="109" t="s">
        <v>446</v>
      </c>
      <c r="E1132" s="241">
        <f>F1132+G1132+H1132+I1132+J1132</f>
        <v>13</v>
      </c>
      <c r="F1132" s="241"/>
      <c r="G1132" s="241"/>
      <c r="H1132" s="241">
        <f>H1134+H1135+H1137+H1136</f>
        <v>13</v>
      </c>
      <c r="I1132" s="99"/>
      <c r="J1132" s="241"/>
      <c r="K1132" s="212" t="s">
        <v>34</v>
      </c>
    </row>
    <row r="1133" spans="1:11" ht="16.5" thickBot="1">
      <c r="A1133" s="216"/>
      <c r="B1133" s="213"/>
      <c r="C1133" s="216"/>
      <c r="D1133" s="117" t="s">
        <v>26</v>
      </c>
      <c r="E1133" s="242"/>
      <c r="F1133" s="242"/>
      <c r="G1133" s="242"/>
      <c r="H1133" s="242"/>
      <c r="I1133" s="100"/>
      <c r="J1133" s="242"/>
      <c r="K1133" s="213"/>
    </row>
    <row r="1134" spans="1:11" ht="18.75" customHeight="1" thickBot="1">
      <c r="A1134" s="216"/>
      <c r="B1134" s="213"/>
      <c r="C1134" s="216"/>
      <c r="D1134" s="117" t="s">
        <v>29</v>
      </c>
      <c r="E1134" s="13">
        <f>F1134+G1134+H1134+I1134+J1134</f>
        <v>3</v>
      </c>
      <c r="F1134" s="13"/>
      <c r="G1134" s="13"/>
      <c r="H1134" s="13">
        <v>3</v>
      </c>
      <c r="I1134" s="13"/>
      <c r="J1134" s="13"/>
      <c r="K1134" s="213"/>
    </row>
    <row r="1135" spans="1:11" ht="16.5" thickBot="1">
      <c r="A1135" s="216"/>
      <c r="B1135" s="213"/>
      <c r="C1135" s="216"/>
      <c r="D1135" s="117" t="s">
        <v>30</v>
      </c>
      <c r="E1135" s="13">
        <f t="shared" ref="E1135:E1137" si="109">F1135+G1135+H1135+I1135+J1135</f>
        <v>3</v>
      </c>
      <c r="F1135" s="13"/>
      <c r="G1135" s="13"/>
      <c r="H1135" s="13">
        <v>3</v>
      </c>
      <c r="I1135" s="13"/>
      <c r="J1135" s="13"/>
      <c r="K1135" s="213"/>
    </row>
    <row r="1136" spans="1:11" ht="16.5" thickBot="1">
      <c r="A1136" s="216"/>
      <c r="B1136" s="213"/>
      <c r="C1136" s="216"/>
      <c r="D1136" s="117" t="s">
        <v>32</v>
      </c>
      <c r="E1136" s="13">
        <f t="shared" ref="E1136" si="110">F1136+G1136+H1136+I1136+J1136</f>
        <v>3.5</v>
      </c>
      <c r="F1136" s="13"/>
      <c r="G1136" s="13"/>
      <c r="H1136" s="13">
        <v>3.5</v>
      </c>
      <c r="I1136" s="13"/>
      <c r="J1136" s="13"/>
      <c r="K1136" s="213"/>
    </row>
    <row r="1137" spans="1:11" ht="16.5" thickBot="1">
      <c r="A1137" s="216"/>
      <c r="B1137" s="213"/>
      <c r="C1137" s="216"/>
      <c r="D1137" s="117" t="s">
        <v>331</v>
      </c>
      <c r="E1137" s="13">
        <f t="shared" si="109"/>
        <v>3.5</v>
      </c>
      <c r="F1137" s="13"/>
      <c r="G1137" s="13"/>
      <c r="H1137" s="13">
        <v>3.5</v>
      </c>
      <c r="I1137" s="13"/>
      <c r="J1137" s="18"/>
      <c r="K1137" s="213"/>
    </row>
    <row r="1138" spans="1:11" ht="16.5" thickBot="1">
      <c r="A1138" s="217"/>
      <c r="B1138" s="214"/>
      <c r="C1138" s="217"/>
      <c r="D1138" s="32" t="s">
        <v>445</v>
      </c>
      <c r="E1138" s="35"/>
      <c r="F1138" s="35"/>
      <c r="G1138" s="35"/>
      <c r="H1138" s="35"/>
      <c r="I1138" s="35"/>
      <c r="J1138" s="35"/>
      <c r="K1138" s="214"/>
    </row>
    <row r="1139" spans="1:11" ht="18" customHeight="1">
      <c r="A1139" s="238" t="s">
        <v>333</v>
      </c>
      <c r="B1139" s="212" t="s">
        <v>334</v>
      </c>
      <c r="C1139" s="221"/>
      <c r="D1139" s="109" t="s">
        <v>446</v>
      </c>
      <c r="E1139" s="241">
        <f>E1142</f>
        <v>44</v>
      </c>
      <c r="F1139" s="259"/>
      <c r="G1139" s="259"/>
      <c r="H1139" s="241">
        <f>H1142</f>
        <v>44</v>
      </c>
      <c r="I1139" s="259"/>
      <c r="J1139" s="259"/>
      <c r="K1139" s="212" t="s">
        <v>34</v>
      </c>
    </row>
    <row r="1140" spans="1:11" ht="16.5" thickBot="1">
      <c r="A1140" s="239"/>
      <c r="B1140" s="213"/>
      <c r="C1140" s="222"/>
      <c r="D1140" s="117" t="s">
        <v>26</v>
      </c>
      <c r="E1140" s="242"/>
      <c r="F1140" s="260"/>
      <c r="G1140" s="260"/>
      <c r="H1140" s="242"/>
      <c r="I1140" s="260"/>
      <c r="J1140" s="260"/>
      <c r="K1140" s="213"/>
    </row>
    <row r="1141" spans="1:11" ht="16.5" thickBot="1">
      <c r="A1141" s="239"/>
      <c r="B1141" s="213"/>
      <c r="C1141" s="222"/>
      <c r="D1141" s="117" t="s">
        <v>29</v>
      </c>
      <c r="E1141" s="100"/>
      <c r="F1141" s="100"/>
      <c r="G1141" s="100"/>
      <c r="H1141" s="100"/>
      <c r="I1141" s="100"/>
      <c r="J1141" s="100"/>
      <c r="K1141" s="213"/>
    </row>
    <row r="1142" spans="1:11" ht="16.5" thickBot="1">
      <c r="A1142" s="239"/>
      <c r="B1142" s="213"/>
      <c r="C1142" s="222"/>
      <c r="D1142" s="117" t="s">
        <v>30</v>
      </c>
      <c r="E1142" s="100">
        <f>H1142</f>
        <v>44</v>
      </c>
      <c r="F1142" s="100"/>
      <c r="G1142" s="100"/>
      <c r="H1142" s="100">
        <v>44</v>
      </c>
      <c r="I1142" s="100"/>
      <c r="J1142" s="100"/>
      <c r="K1142" s="213"/>
    </row>
    <row r="1143" spans="1:11" ht="32.25" thickBot="1">
      <c r="A1143" s="239"/>
      <c r="B1143" s="213"/>
      <c r="C1143" s="222"/>
      <c r="D1143" s="117" t="s">
        <v>335</v>
      </c>
      <c r="E1143" s="100">
        <v>44</v>
      </c>
      <c r="F1143" s="100"/>
      <c r="G1143" s="100"/>
      <c r="H1143" s="100">
        <v>44</v>
      </c>
      <c r="I1143" s="100"/>
      <c r="J1143" s="100"/>
      <c r="K1143" s="213"/>
    </row>
    <row r="1144" spans="1:11" ht="16.5" thickBot="1">
      <c r="A1144" s="239"/>
      <c r="B1144" s="213"/>
      <c r="C1144" s="222"/>
      <c r="D1144" s="117" t="s">
        <v>32</v>
      </c>
      <c r="E1144" s="100"/>
      <c r="F1144" s="100"/>
      <c r="G1144" s="100"/>
      <c r="H1144" s="100"/>
      <c r="I1144" s="100"/>
      <c r="J1144" s="100"/>
      <c r="K1144" s="213"/>
    </row>
    <row r="1145" spans="1:11" ht="16.5" thickBot="1">
      <c r="A1145" s="239"/>
      <c r="B1145" s="213"/>
      <c r="C1145" s="222"/>
      <c r="D1145" s="117" t="s">
        <v>331</v>
      </c>
      <c r="E1145" s="100"/>
      <c r="F1145" s="100"/>
      <c r="G1145" s="100"/>
      <c r="H1145" s="100"/>
      <c r="I1145" s="18"/>
      <c r="J1145" s="100"/>
      <c r="K1145" s="213"/>
    </row>
    <row r="1146" spans="1:11" ht="16.5" thickBot="1">
      <c r="A1146" s="240"/>
      <c r="B1146" s="214"/>
      <c r="C1146" s="223"/>
      <c r="D1146" s="32" t="s">
        <v>445</v>
      </c>
      <c r="E1146" s="35"/>
      <c r="F1146" s="35"/>
      <c r="G1146" s="35"/>
      <c r="H1146" s="35"/>
      <c r="I1146" s="35"/>
      <c r="J1146" s="35"/>
      <c r="K1146" s="214"/>
    </row>
    <row r="1147" spans="1:11" ht="37.5" customHeight="1" thickBot="1">
      <c r="A1147" s="21" t="s">
        <v>268</v>
      </c>
      <c r="B1147" s="254" t="s">
        <v>274</v>
      </c>
      <c r="C1147" s="255"/>
      <c r="D1147" s="255"/>
      <c r="E1147" s="255"/>
      <c r="F1147" s="255"/>
      <c r="G1147" s="255"/>
      <c r="H1147" s="255"/>
      <c r="I1147" s="255"/>
      <c r="J1147" s="255"/>
      <c r="K1147" s="256"/>
    </row>
    <row r="1148" spans="1:11" ht="15.75" customHeight="1">
      <c r="A1148" s="243"/>
      <c r="B1148" s="110"/>
      <c r="C1148" s="245"/>
      <c r="D1148" s="110" t="s">
        <v>446</v>
      </c>
      <c r="E1148" s="241">
        <f>E1155+E1162+E1169+E1176</f>
        <v>210</v>
      </c>
      <c r="F1148" s="241"/>
      <c r="G1148" s="241"/>
      <c r="H1148" s="241">
        <f>H1155+H1162+H1169+H1176</f>
        <v>210</v>
      </c>
      <c r="I1148" s="241"/>
      <c r="J1148" s="241"/>
      <c r="K1148" s="212" t="s">
        <v>34</v>
      </c>
    </row>
    <row r="1149" spans="1:11" ht="16.5" thickBot="1">
      <c r="A1149" s="244"/>
      <c r="B1149" s="110" t="s">
        <v>269</v>
      </c>
      <c r="C1149" s="246"/>
      <c r="D1149" s="117" t="s">
        <v>26</v>
      </c>
      <c r="E1149" s="242"/>
      <c r="F1149" s="242"/>
      <c r="G1149" s="242"/>
      <c r="H1149" s="242"/>
      <c r="I1149" s="242"/>
      <c r="J1149" s="242"/>
      <c r="K1149" s="213"/>
    </row>
    <row r="1150" spans="1:11" ht="16.5" thickBot="1">
      <c r="A1150" s="244"/>
      <c r="B1150" s="110"/>
      <c r="C1150" s="246"/>
      <c r="D1150" s="117" t="s">
        <v>29</v>
      </c>
      <c r="E1150" s="13">
        <f>E1157+E1164+E1171+E1178</f>
        <v>40</v>
      </c>
      <c r="F1150" s="13"/>
      <c r="G1150" s="13"/>
      <c r="H1150" s="13">
        <f>H1157+H1164+H1171+H1178</f>
        <v>40</v>
      </c>
      <c r="I1150" s="13"/>
      <c r="J1150" s="13"/>
      <c r="K1150" s="213"/>
    </row>
    <row r="1151" spans="1:11" ht="16.5" thickBot="1">
      <c r="A1151" s="244"/>
      <c r="B1151" s="110"/>
      <c r="C1151" s="246"/>
      <c r="D1151" s="117" t="s">
        <v>30</v>
      </c>
      <c r="E1151" s="13">
        <f>E1158+E1165+E1172+E1179</f>
        <v>50</v>
      </c>
      <c r="F1151" s="13"/>
      <c r="G1151" s="13"/>
      <c r="H1151" s="13">
        <f>H1158+H1165+H1172+H1179</f>
        <v>50</v>
      </c>
      <c r="I1151" s="13"/>
      <c r="J1151" s="13"/>
      <c r="K1151" s="213"/>
    </row>
    <row r="1152" spans="1:11" ht="16.5" thickBot="1">
      <c r="A1152" s="244"/>
      <c r="B1152" s="110"/>
      <c r="C1152" s="246"/>
      <c r="D1152" s="117" t="s">
        <v>32</v>
      </c>
      <c r="E1152" s="13">
        <f>E1159+E1166+E1173+E1180</f>
        <v>60</v>
      </c>
      <c r="F1152" s="13"/>
      <c r="G1152" s="13"/>
      <c r="H1152" s="13">
        <f t="shared" ref="H1152" si="111">H1159+H1166+H1173+H1180</f>
        <v>60</v>
      </c>
      <c r="I1152" s="13"/>
      <c r="J1152" s="13"/>
      <c r="K1152" s="213"/>
    </row>
    <row r="1153" spans="1:11" ht="16.5" thickBot="1">
      <c r="A1153" s="244"/>
      <c r="B1153" s="110"/>
      <c r="C1153" s="246"/>
      <c r="D1153" s="117" t="s">
        <v>331</v>
      </c>
      <c r="E1153" s="13">
        <f>E1160+E1167+E1174+E1181</f>
        <v>60</v>
      </c>
      <c r="F1153" s="13"/>
      <c r="G1153" s="13"/>
      <c r="H1153" s="13">
        <f>H1160+H1167+H1174+H1181</f>
        <v>60</v>
      </c>
      <c r="I1153" s="13"/>
      <c r="J1153" s="13"/>
      <c r="K1153" s="213"/>
    </row>
    <row r="1154" spans="1:11" ht="16.5" thickBot="1">
      <c r="A1154" s="108"/>
      <c r="B1154" s="110"/>
      <c r="C1154" s="103"/>
      <c r="D1154" s="32" t="s">
        <v>445</v>
      </c>
      <c r="E1154" s="35"/>
      <c r="F1154" s="35"/>
      <c r="G1154" s="35"/>
      <c r="H1154" s="35"/>
      <c r="I1154" s="35"/>
      <c r="J1154" s="35"/>
      <c r="K1154" s="214"/>
    </row>
    <row r="1155" spans="1:11" ht="15.75" customHeight="1">
      <c r="A1155" s="243" t="s">
        <v>270</v>
      </c>
      <c r="B1155" s="212" t="s">
        <v>275</v>
      </c>
      <c r="C1155" s="245"/>
      <c r="D1155" s="110" t="s">
        <v>446</v>
      </c>
      <c r="E1155" s="241">
        <f>F1155+G1155+H1155+I1155+J1155</f>
        <v>27</v>
      </c>
      <c r="F1155" s="241"/>
      <c r="G1155" s="241"/>
      <c r="H1155" s="241">
        <f>H1157+H1158+H1160+H1159</f>
        <v>27</v>
      </c>
      <c r="I1155" s="99"/>
      <c r="J1155" s="241"/>
      <c r="K1155" s="212" t="s">
        <v>34</v>
      </c>
    </row>
    <row r="1156" spans="1:11" ht="16.5" thickBot="1">
      <c r="A1156" s="244"/>
      <c r="B1156" s="213"/>
      <c r="C1156" s="246"/>
      <c r="D1156" s="117" t="s">
        <v>26</v>
      </c>
      <c r="E1156" s="242"/>
      <c r="F1156" s="242"/>
      <c r="G1156" s="242"/>
      <c r="H1156" s="242"/>
      <c r="I1156" s="100"/>
      <c r="J1156" s="242"/>
      <c r="K1156" s="213"/>
    </row>
    <row r="1157" spans="1:11" ht="16.5" thickBot="1">
      <c r="A1157" s="244"/>
      <c r="B1157" s="213"/>
      <c r="C1157" s="246"/>
      <c r="D1157" s="117" t="s">
        <v>29</v>
      </c>
      <c r="E1157" s="13">
        <f>F1157+G1157+H1157+I1157+J1157</f>
        <v>6</v>
      </c>
      <c r="F1157" s="13"/>
      <c r="G1157" s="13"/>
      <c r="H1157" s="13">
        <v>6</v>
      </c>
      <c r="I1157" s="13"/>
      <c r="J1157" s="13"/>
      <c r="K1157" s="213"/>
    </row>
    <row r="1158" spans="1:11" ht="16.5" thickBot="1">
      <c r="A1158" s="244"/>
      <c r="B1158" s="213"/>
      <c r="C1158" s="246"/>
      <c r="D1158" s="117" t="s">
        <v>30</v>
      </c>
      <c r="E1158" s="13">
        <f t="shared" ref="E1158:E1160" si="112">F1158+G1158+H1158+I1158+J1158</f>
        <v>7</v>
      </c>
      <c r="F1158" s="13"/>
      <c r="G1158" s="13"/>
      <c r="H1158" s="13">
        <v>7</v>
      </c>
      <c r="I1158" s="13"/>
      <c r="J1158" s="13"/>
      <c r="K1158" s="213"/>
    </row>
    <row r="1159" spans="1:11" ht="16.5" thickBot="1">
      <c r="A1159" s="244"/>
      <c r="B1159" s="213"/>
      <c r="C1159" s="246"/>
      <c r="D1159" s="117" t="s">
        <v>32</v>
      </c>
      <c r="E1159" s="13">
        <f t="shared" ref="E1159" si="113">F1159+G1159+H1159+I1159+J1159</f>
        <v>7</v>
      </c>
      <c r="F1159" s="13"/>
      <c r="G1159" s="13"/>
      <c r="H1159" s="13">
        <v>7</v>
      </c>
      <c r="I1159" s="13"/>
      <c r="J1159" s="13"/>
      <c r="K1159" s="213"/>
    </row>
    <row r="1160" spans="1:11" ht="16.5" thickBot="1">
      <c r="A1160" s="244"/>
      <c r="B1160" s="213"/>
      <c r="C1160" s="246"/>
      <c r="D1160" s="117" t="s">
        <v>331</v>
      </c>
      <c r="E1160" s="13">
        <f t="shared" si="112"/>
        <v>7</v>
      </c>
      <c r="F1160" s="13"/>
      <c r="G1160" s="13"/>
      <c r="H1160" s="13">
        <v>7</v>
      </c>
      <c r="I1160" s="13"/>
      <c r="J1160" s="13"/>
      <c r="K1160" s="213"/>
    </row>
    <row r="1161" spans="1:11" ht="16.5" thickBot="1">
      <c r="A1161" s="108"/>
      <c r="B1161" s="214"/>
      <c r="C1161" s="103"/>
      <c r="D1161" s="32" t="s">
        <v>445</v>
      </c>
      <c r="E1161" s="35"/>
      <c r="F1161" s="35"/>
      <c r="G1161" s="35"/>
      <c r="H1161" s="35"/>
      <c r="I1161" s="35"/>
      <c r="J1161" s="35"/>
      <c r="K1161" s="214"/>
    </row>
    <row r="1162" spans="1:11" ht="15.75" customHeight="1">
      <c r="A1162" s="215" t="s">
        <v>271</v>
      </c>
      <c r="B1162" s="215" t="s">
        <v>276</v>
      </c>
      <c r="C1162" s="215"/>
      <c r="D1162" s="109" t="s">
        <v>446</v>
      </c>
      <c r="E1162" s="241">
        <f>F1162+G1162+H1162+I1162+J1162</f>
        <v>82</v>
      </c>
      <c r="F1162" s="241"/>
      <c r="G1162" s="241"/>
      <c r="H1162" s="241">
        <f>H1164+H1165+H1167+H1166</f>
        <v>82</v>
      </c>
      <c r="I1162" s="241"/>
      <c r="J1162" s="241"/>
      <c r="K1162" s="212" t="s">
        <v>34</v>
      </c>
    </row>
    <row r="1163" spans="1:11" ht="16.5" thickBot="1">
      <c r="A1163" s="216"/>
      <c r="B1163" s="216"/>
      <c r="C1163" s="216"/>
      <c r="D1163" s="117" t="s">
        <v>26</v>
      </c>
      <c r="E1163" s="242"/>
      <c r="F1163" s="242"/>
      <c r="G1163" s="242"/>
      <c r="H1163" s="242"/>
      <c r="I1163" s="242"/>
      <c r="J1163" s="242"/>
      <c r="K1163" s="213"/>
    </row>
    <row r="1164" spans="1:11" ht="16.5" thickBot="1">
      <c r="A1164" s="216"/>
      <c r="B1164" s="216"/>
      <c r="C1164" s="216"/>
      <c r="D1164" s="117" t="s">
        <v>29</v>
      </c>
      <c r="E1164" s="13">
        <f>F1164+G1164+H1164+I1164+J1164</f>
        <v>18</v>
      </c>
      <c r="F1164" s="13"/>
      <c r="G1164" s="13"/>
      <c r="H1164" s="13">
        <v>18</v>
      </c>
      <c r="I1164" s="13"/>
      <c r="J1164" s="13"/>
      <c r="K1164" s="213"/>
    </row>
    <row r="1165" spans="1:11" ht="16.5" thickBot="1">
      <c r="A1165" s="216"/>
      <c r="B1165" s="216"/>
      <c r="C1165" s="216"/>
      <c r="D1165" s="117" t="s">
        <v>30</v>
      </c>
      <c r="E1165" s="13">
        <f>F1165+G1165+H1165+I1165+J1165</f>
        <v>20</v>
      </c>
      <c r="F1165" s="13"/>
      <c r="G1165" s="13"/>
      <c r="H1165" s="13">
        <v>20</v>
      </c>
      <c r="I1165" s="13"/>
      <c r="J1165" s="13"/>
      <c r="K1165" s="213"/>
    </row>
    <row r="1166" spans="1:11" ht="16.5" thickBot="1">
      <c r="A1166" s="216"/>
      <c r="B1166" s="216"/>
      <c r="C1166" s="216"/>
      <c r="D1166" s="117" t="s">
        <v>32</v>
      </c>
      <c r="E1166" s="13">
        <f>F1166+G1166+H1166+I1166+J1166</f>
        <v>22</v>
      </c>
      <c r="F1166" s="13"/>
      <c r="G1166" s="13"/>
      <c r="H1166" s="13">
        <v>22</v>
      </c>
      <c r="I1166" s="13"/>
      <c r="J1166" s="13"/>
      <c r="K1166" s="213"/>
    </row>
    <row r="1167" spans="1:11" ht="16.5" thickBot="1">
      <c r="A1167" s="216"/>
      <c r="B1167" s="216"/>
      <c r="C1167" s="216"/>
      <c r="D1167" s="117" t="s">
        <v>331</v>
      </c>
      <c r="E1167" s="13">
        <f>F1167+G1167+H1167+I1167+J1167</f>
        <v>22</v>
      </c>
      <c r="F1167" s="13"/>
      <c r="G1167" s="13"/>
      <c r="H1167" s="13">
        <v>22</v>
      </c>
      <c r="I1167" s="13"/>
      <c r="J1167" s="13"/>
      <c r="K1167" s="213"/>
    </row>
    <row r="1168" spans="1:11" ht="16.5" thickBot="1">
      <c r="A1168" s="217"/>
      <c r="B1168" s="217"/>
      <c r="C1168" s="217"/>
      <c r="D1168" s="32" t="s">
        <v>445</v>
      </c>
      <c r="E1168" s="35"/>
      <c r="F1168" s="35"/>
      <c r="G1168" s="35"/>
      <c r="H1168" s="35"/>
      <c r="I1168" s="35"/>
      <c r="J1168" s="35"/>
      <c r="K1168" s="214"/>
    </row>
    <row r="1169" spans="1:11" ht="15.75" customHeight="1">
      <c r="A1169" s="215" t="s">
        <v>272</v>
      </c>
      <c r="B1169" s="212" t="s">
        <v>277</v>
      </c>
      <c r="C1169" s="245"/>
      <c r="D1169" s="110" t="s">
        <v>446</v>
      </c>
      <c r="E1169" s="241">
        <f>F1169+G1169+H1169+I1169+J1169</f>
        <v>60</v>
      </c>
      <c r="F1169" s="241"/>
      <c r="G1169" s="241"/>
      <c r="H1169" s="241">
        <f>H1171+H1172+H1174+H1173</f>
        <v>60</v>
      </c>
      <c r="I1169" s="99"/>
      <c r="J1169" s="241"/>
      <c r="K1169" s="212" t="s">
        <v>34</v>
      </c>
    </row>
    <row r="1170" spans="1:11" ht="16.5" thickBot="1">
      <c r="A1170" s="216"/>
      <c r="B1170" s="213"/>
      <c r="C1170" s="246"/>
      <c r="D1170" s="117" t="s">
        <v>26</v>
      </c>
      <c r="E1170" s="242"/>
      <c r="F1170" s="242"/>
      <c r="G1170" s="242"/>
      <c r="H1170" s="242"/>
      <c r="I1170" s="100"/>
      <c r="J1170" s="242"/>
      <c r="K1170" s="213"/>
    </row>
    <row r="1171" spans="1:11" ht="16.5" thickBot="1">
      <c r="A1171" s="216"/>
      <c r="B1171" s="213"/>
      <c r="C1171" s="246"/>
      <c r="D1171" s="117" t="s">
        <v>29</v>
      </c>
      <c r="E1171" s="13">
        <f>F1171+G1171+H1171+I1171+J1171</f>
        <v>8</v>
      </c>
      <c r="F1171" s="13"/>
      <c r="G1171" s="13"/>
      <c r="H1171" s="13">
        <v>8</v>
      </c>
      <c r="I1171" s="13"/>
      <c r="J1171" s="13"/>
      <c r="K1171" s="213"/>
    </row>
    <row r="1172" spans="1:11" ht="16.5" thickBot="1">
      <c r="A1172" s="216"/>
      <c r="B1172" s="213"/>
      <c r="C1172" s="246"/>
      <c r="D1172" s="117" t="s">
        <v>30</v>
      </c>
      <c r="E1172" s="13">
        <f t="shared" ref="E1172:E1174" si="114">F1172+G1172+H1172+I1172+J1172</f>
        <v>12</v>
      </c>
      <c r="F1172" s="13"/>
      <c r="G1172" s="13"/>
      <c r="H1172" s="13">
        <v>12</v>
      </c>
      <c r="I1172" s="13"/>
      <c r="J1172" s="13"/>
      <c r="K1172" s="213"/>
    </row>
    <row r="1173" spans="1:11" ht="16.5" thickBot="1">
      <c r="A1173" s="216"/>
      <c r="B1173" s="213"/>
      <c r="C1173" s="246"/>
      <c r="D1173" s="117" t="s">
        <v>32</v>
      </c>
      <c r="E1173" s="13">
        <f t="shared" ref="E1173" si="115">F1173+G1173+H1173+I1173+J1173</f>
        <v>20</v>
      </c>
      <c r="F1173" s="13"/>
      <c r="G1173" s="13"/>
      <c r="H1173" s="13">
        <v>20</v>
      </c>
      <c r="I1173" s="13"/>
      <c r="J1173" s="13"/>
      <c r="K1173" s="213"/>
    </row>
    <row r="1174" spans="1:11" ht="16.5" thickBot="1">
      <c r="A1174" s="216"/>
      <c r="B1174" s="213"/>
      <c r="C1174" s="246"/>
      <c r="D1174" s="117" t="s">
        <v>331</v>
      </c>
      <c r="E1174" s="13">
        <f t="shared" si="114"/>
        <v>20</v>
      </c>
      <c r="F1174" s="13"/>
      <c r="G1174" s="13"/>
      <c r="H1174" s="13">
        <v>20</v>
      </c>
      <c r="I1174" s="13"/>
      <c r="J1174" s="13"/>
      <c r="K1174" s="213"/>
    </row>
    <row r="1175" spans="1:11" ht="16.5" thickBot="1">
      <c r="A1175" s="217"/>
      <c r="B1175" s="214"/>
      <c r="C1175" s="103"/>
      <c r="D1175" s="32" t="s">
        <v>445</v>
      </c>
      <c r="E1175" s="35"/>
      <c r="F1175" s="35"/>
      <c r="G1175" s="35"/>
      <c r="H1175" s="35"/>
      <c r="I1175" s="35"/>
      <c r="J1175" s="35"/>
      <c r="K1175" s="214"/>
    </row>
    <row r="1176" spans="1:11" ht="15.75" customHeight="1">
      <c r="A1176" s="215" t="s">
        <v>273</v>
      </c>
      <c r="B1176" s="212" t="s">
        <v>278</v>
      </c>
      <c r="C1176" s="221"/>
      <c r="D1176" s="109" t="s">
        <v>446</v>
      </c>
      <c r="E1176" s="241">
        <f>F1176+G1176+H1176+I1176+J1176</f>
        <v>41</v>
      </c>
      <c r="F1176" s="241"/>
      <c r="G1176" s="241"/>
      <c r="H1176" s="241">
        <f>H1178+H1179+H1181+H1180</f>
        <v>41</v>
      </c>
      <c r="I1176" s="99"/>
      <c r="J1176" s="241"/>
      <c r="K1176" s="212" t="s">
        <v>34</v>
      </c>
    </row>
    <row r="1177" spans="1:11" ht="16.5" thickBot="1">
      <c r="A1177" s="216"/>
      <c r="B1177" s="213"/>
      <c r="C1177" s="222"/>
      <c r="D1177" s="117" t="s">
        <v>26</v>
      </c>
      <c r="E1177" s="242"/>
      <c r="F1177" s="242"/>
      <c r="G1177" s="242"/>
      <c r="H1177" s="242"/>
      <c r="I1177" s="100"/>
      <c r="J1177" s="242"/>
      <c r="K1177" s="213"/>
    </row>
    <row r="1178" spans="1:11" ht="16.5" thickBot="1">
      <c r="A1178" s="216"/>
      <c r="B1178" s="213"/>
      <c r="C1178" s="222"/>
      <c r="D1178" s="117" t="s">
        <v>29</v>
      </c>
      <c r="E1178" s="13">
        <f>F1178+G1178+H1178+I1178+J1178</f>
        <v>8</v>
      </c>
      <c r="F1178" s="13"/>
      <c r="G1178" s="13"/>
      <c r="H1178" s="13">
        <v>8</v>
      </c>
      <c r="I1178" s="13"/>
      <c r="J1178" s="13"/>
      <c r="K1178" s="213"/>
    </row>
    <row r="1179" spans="1:11" ht="16.5" thickBot="1">
      <c r="A1179" s="216"/>
      <c r="B1179" s="213"/>
      <c r="C1179" s="222"/>
      <c r="D1179" s="117" t="s">
        <v>30</v>
      </c>
      <c r="E1179" s="13">
        <f t="shared" ref="E1179:E1181" si="116">F1179+G1179+H1179+I1179+J1179</f>
        <v>11</v>
      </c>
      <c r="F1179" s="13"/>
      <c r="G1179" s="13"/>
      <c r="H1179" s="13">
        <v>11</v>
      </c>
      <c r="I1179" s="13"/>
      <c r="J1179" s="13"/>
      <c r="K1179" s="213"/>
    </row>
    <row r="1180" spans="1:11" ht="16.5" thickBot="1">
      <c r="A1180" s="216"/>
      <c r="B1180" s="213"/>
      <c r="C1180" s="222"/>
      <c r="D1180" s="117" t="s">
        <v>32</v>
      </c>
      <c r="E1180" s="13">
        <f t="shared" ref="E1180" si="117">F1180+G1180+H1180+I1180+J1180</f>
        <v>11</v>
      </c>
      <c r="F1180" s="13"/>
      <c r="G1180" s="13"/>
      <c r="H1180" s="13">
        <v>11</v>
      </c>
      <c r="I1180" s="13"/>
      <c r="J1180" s="13"/>
      <c r="K1180" s="213"/>
    </row>
    <row r="1181" spans="1:11" ht="16.5" thickBot="1">
      <c r="A1181" s="216"/>
      <c r="B1181" s="213"/>
      <c r="C1181" s="222"/>
      <c r="D1181" s="117" t="s">
        <v>331</v>
      </c>
      <c r="E1181" s="13">
        <f t="shared" si="116"/>
        <v>11</v>
      </c>
      <c r="F1181" s="13"/>
      <c r="G1181" s="13"/>
      <c r="H1181" s="13">
        <v>11</v>
      </c>
      <c r="I1181" s="13"/>
      <c r="J1181" s="13"/>
      <c r="K1181" s="213"/>
    </row>
    <row r="1182" spans="1:11" ht="16.5" thickBot="1">
      <c r="A1182" s="217"/>
      <c r="B1182" s="214"/>
      <c r="C1182" s="223"/>
      <c r="D1182" s="32" t="s">
        <v>445</v>
      </c>
      <c r="E1182" s="35"/>
      <c r="F1182" s="35"/>
      <c r="G1182" s="35"/>
      <c r="H1182" s="35"/>
      <c r="I1182" s="35"/>
      <c r="J1182" s="35"/>
      <c r="K1182" s="214"/>
    </row>
    <row r="1183" spans="1:11" ht="16.5" thickBot="1">
      <c r="A1183" s="21" t="s">
        <v>279</v>
      </c>
      <c r="B1183" s="254" t="s">
        <v>283</v>
      </c>
      <c r="C1183" s="255"/>
      <c r="D1183" s="255"/>
      <c r="E1183" s="255"/>
      <c r="F1183" s="255"/>
      <c r="G1183" s="255"/>
      <c r="H1183" s="255"/>
      <c r="I1183" s="255"/>
      <c r="J1183" s="255"/>
      <c r="K1183" s="256"/>
    </row>
    <row r="1184" spans="1:11" ht="15.75" customHeight="1">
      <c r="A1184" s="243"/>
      <c r="B1184" s="110"/>
      <c r="C1184" s="245"/>
      <c r="D1184" s="110" t="s">
        <v>446</v>
      </c>
      <c r="E1184" s="241">
        <f>E1191+E1198</f>
        <v>8275.2000000000007</v>
      </c>
      <c r="F1184" s="241"/>
      <c r="G1184" s="241">
        <f>G1189</f>
        <v>4678.5600000000004</v>
      </c>
      <c r="H1184" s="241">
        <f>H1191+H1198</f>
        <v>3596.6400000000003</v>
      </c>
      <c r="I1184" s="241"/>
      <c r="J1184" s="241"/>
      <c r="K1184" s="212" t="s">
        <v>34</v>
      </c>
    </row>
    <row r="1185" spans="1:11" ht="16.5" thickBot="1">
      <c r="A1185" s="244"/>
      <c r="B1185" s="110" t="s">
        <v>280</v>
      </c>
      <c r="C1185" s="246"/>
      <c r="D1185" s="117" t="s">
        <v>26</v>
      </c>
      <c r="E1185" s="242"/>
      <c r="F1185" s="242"/>
      <c r="G1185" s="242"/>
      <c r="H1185" s="242"/>
      <c r="I1185" s="242"/>
      <c r="J1185" s="242"/>
      <c r="K1185" s="213"/>
    </row>
    <row r="1186" spans="1:11" ht="16.5" thickBot="1">
      <c r="A1186" s="244"/>
      <c r="B1186" s="110"/>
      <c r="C1186" s="246"/>
      <c r="D1186" s="117" t="s">
        <v>29</v>
      </c>
      <c r="E1186" s="13">
        <f>E1193+E1200</f>
        <v>266.5</v>
      </c>
      <c r="F1186" s="13"/>
      <c r="G1186" s="13"/>
      <c r="H1186" s="13">
        <f t="shared" ref="H1186" si="118">H1193+H1200</f>
        <v>266.5</v>
      </c>
      <c r="I1186" s="13"/>
      <c r="J1186" s="13"/>
      <c r="K1186" s="213"/>
    </row>
    <row r="1187" spans="1:11" ht="16.5" thickBot="1">
      <c r="A1187" s="244"/>
      <c r="B1187" s="110"/>
      <c r="C1187" s="246"/>
      <c r="D1187" s="117" t="s">
        <v>30</v>
      </c>
      <c r="E1187" s="13">
        <f>E1194+E1201</f>
        <v>350</v>
      </c>
      <c r="F1187" s="13"/>
      <c r="G1187" s="13"/>
      <c r="H1187" s="13">
        <f>H1194+H1201</f>
        <v>350</v>
      </c>
      <c r="I1187" s="13"/>
      <c r="J1187" s="13"/>
      <c r="K1187" s="213"/>
    </row>
    <row r="1188" spans="1:11" ht="16.5" thickBot="1">
      <c r="A1188" s="244"/>
      <c r="B1188" s="110"/>
      <c r="C1188" s="246"/>
      <c r="D1188" s="117" t="s">
        <v>32</v>
      </c>
      <c r="E1188" s="13">
        <f>E1195+E1202</f>
        <v>1652.6</v>
      </c>
      <c r="F1188" s="13"/>
      <c r="G1188" s="13"/>
      <c r="H1188" s="13">
        <f>H1195+H1202</f>
        <v>1652.6</v>
      </c>
      <c r="I1188" s="13"/>
      <c r="J1188" s="13"/>
      <c r="K1188" s="213"/>
    </row>
    <row r="1189" spans="1:11" ht="16.5" thickBot="1">
      <c r="A1189" s="244"/>
      <c r="B1189" s="110"/>
      <c r="C1189" s="246"/>
      <c r="D1189" s="117" t="s">
        <v>331</v>
      </c>
      <c r="E1189" s="13">
        <f>E1196+E1203</f>
        <v>6006.1</v>
      </c>
      <c r="F1189" s="13"/>
      <c r="G1189" s="13">
        <f>G1196+G1203</f>
        <v>4678.5600000000004</v>
      </c>
      <c r="H1189" s="13">
        <f>H1196+H1203</f>
        <v>1327.54</v>
      </c>
      <c r="I1189" s="13"/>
      <c r="J1189" s="13"/>
      <c r="K1189" s="213"/>
    </row>
    <row r="1190" spans="1:11" ht="16.5" thickBot="1">
      <c r="A1190" s="108"/>
      <c r="B1190" s="110"/>
      <c r="C1190" s="103"/>
      <c r="D1190" s="32" t="s">
        <v>445</v>
      </c>
      <c r="E1190" s="35"/>
      <c r="F1190" s="35"/>
      <c r="G1190" s="35"/>
      <c r="H1190" s="35"/>
      <c r="I1190" s="35"/>
      <c r="J1190" s="35"/>
      <c r="K1190" s="214"/>
    </row>
    <row r="1191" spans="1:11" ht="15.75" customHeight="1">
      <c r="A1191" s="243" t="s">
        <v>281</v>
      </c>
      <c r="B1191" s="212" t="s">
        <v>284</v>
      </c>
      <c r="C1191" s="245"/>
      <c r="D1191" s="110" t="s">
        <v>446</v>
      </c>
      <c r="E1191" s="241">
        <f>F1191+G1191+H1191+I1191+J1191</f>
        <v>1285.3</v>
      </c>
      <c r="F1191" s="241"/>
      <c r="G1191" s="241"/>
      <c r="H1191" s="241">
        <f>H1193+H1194+H1196+H1195</f>
        <v>1285.3</v>
      </c>
      <c r="I1191" s="99"/>
      <c r="J1191" s="241"/>
      <c r="K1191" s="212" t="s">
        <v>34</v>
      </c>
    </row>
    <row r="1192" spans="1:11" ht="16.5" thickBot="1">
      <c r="A1192" s="244"/>
      <c r="B1192" s="213"/>
      <c r="C1192" s="246"/>
      <c r="D1192" s="117" t="s">
        <v>26</v>
      </c>
      <c r="E1192" s="242"/>
      <c r="F1192" s="242"/>
      <c r="G1192" s="242"/>
      <c r="H1192" s="242"/>
      <c r="I1192" s="100"/>
      <c r="J1192" s="242"/>
      <c r="K1192" s="213"/>
    </row>
    <row r="1193" spans="1:11" ht="16.5" thickBot="1">
      <c r="A1193" s="244"/>
      <c r="B1193" s="213"/>
      <c r="C1193" s="246"/>
      <c r="D1193" s="117" t="s">
        <v>29</v>
      </c>
      <c r="E1193" s="13">
        <f>F1193+G1193+H1193+I1193+J1193</f>
        <v>147.5</v>
      </c>
      <c r="F1193" s="13"/>
      <c r="G1193" s="13"/>
      <c r="H1193" s="13">
        <v>147.5</v>
      </c>
      <c r="I1193" s="13"/>
      <c r="J1193" s="13"/>
      <c r="K1193" s="213"/>
    </row>
    <row r="1194" spans="1:11" ht="16.5" thickBot="1">
      <c r="A1194" s="244"/>
      <c r="B1194" s="213"/>
      <c r="C1194" s="246"/>
      <c r="D1194" s="117" t="s">
        <v>30</v>
      </c>
      <c r="E1194" s="13">
        <f t="shared" ref="E1194:E1196" si="119">F1194+G1194+H1194+I1194+J1194</f>
        <v>166.5</v>
      </c>
      <c r="F1194" s="13"/>
      <c r="G1194" s="13"/>
      <c r="H1194" s="13">
        <v>166.5</v>
      </c>
      <c r="I1194" s="13"/>
      <c r="J1194" s="13"/>
      <c r="K1194" s="213"/>
    </row>
    <row r="1195" spans="1:11" ht="16.5" thickBot="1">
      <c r="A1195" s="244"/>
      <c r="B1195" s="213"/>
      <c r="C1195" s="246"/>
      <c r="D1195" s="117" t="s">
        <v>32</v>
      </c>
      <c r="E1195" s="13">
        <f t="shared" ref="E1195" si="120">F1195+G1195+H1195+I1195+J1195</f>
        <v>771.3</v>
      </c>
      <c r="F1195" s="13"/>
      <c r="G1195" s="13"/>
      <c r="H1195" s="13">
        <f>200+571.3</f>
        <v>771.3</v>
      </c>
      <c r="I1195" s="13"/>
      <c r="J1195" s="13"/>
      <c r="K1195" s="213"/>
    </row>
    <row r="1196" spans="1:11" ht="16.5" thickBot="1">
      <c r="A1196" s="244"/>
      <c r="B1196" s="213"/>
      <c r="C1196" s="246"/>
      <c r="D1196" s="117" t="s">
        <v>331</v>
      </c>
      <c r="E1196" s="13">
        <f t="shared" si="119"/>
        <v>200</v>
      </c>
      <c r="F1196" s="13"/>
      <c r="G1196" s="13"/>
      <c r="H1196" s="13">
        <v>200</v>
      </c>
      <c r="I1196" s="13"/>
      <c r="J1196" s="13"/>
      <c r="K1196" s="213"/>
    </row>
    <row r="1197" spans="1:11" ht="16.5" thickBot="1">
      <c r="A1197" s="108"/>
      <c r="B1197" s="214"/>
      <c r="C1197" s="103"/>
      <c r="D1197" s="32" t="s">
        <v>445</v>
      </c>
      <c r="E1197" s="35"/>
      <c r="F1197" s="35"/>
      <c r="G1197" s="35"/>
      <c r="H1197" s="35"/>
      <c r="I1197" s="35"/>
      <c r="J1197" s="35"/>
      <c r="K1197" s="214"/>
    </row>
    <row r="1198" spans="1:11" ht="15.75" customHeight="1">
      <c r="A1198" s="215" t="s">
        <v>282</v>
      </c>
      <c r="B1198" s="235" t="s">
        <v>285</v>
      </c>
      <c r="C1198" s="221"/>
      <c r="D1198" s="109" t="s">
        <v>446</v>
      </c>
      <c r="E1198" s="241">
        <f>F1198+G1198+H1198+I1198+J1198</f>
        <v>6989.9000000000005</v>
      </c>
      <c r="F1198" s="241"/>
      <c r="G1198" s="241">
        <f>G1203</f>
        <v>4678.5600000000004</v>
      </c>
      <c r="H1198" s="241">
        <f>H1200+H1201+H1203+H1202</f>
        <v>2311.34</v>
      </c>
      <c r="I1198" s="241"/>
      <c r="J1198" s="241"/>
      <c r="K1198" s="212" t="s">
        <v>34</v>
      </c>
    </row>
    <row r="1199" spans="1:11" ht="16.5" thickBot="1">
      <c r="A1199" s="216"/>
      <c r="B1199" s="236"/>
      <c r="C1199" s="222"/>
      <c r="D1199" s="117" t="s">
        <v>26</v>
      </c>
      <c r="E1199" s="242"/>
      <c r="F1199" s="242"/>
      <c r="G1199" s="242"/>
      <c r="H1199" s="242"/>
      <c r="I1199" s="242"/>
      <c r="J1199" s="242"/>
      <c r="K1199" s="213"/>
    </row>
    <row r="1200" spans="1:11" ht="16.5" thickBot="1">
      <c r="A1200" s="216"/>
      <c r="B1200" s="236"/>
      <c r="C1200" s="222"/>
      <c r="D1200" s="117" t="s">
        <v>29</v>
      </c>
      <c r="E1200" s="13">
        <f>F1200+G1200+H1200+I1200+J1200</f>
        <v>119</v>
      </c>
      <c r="F1200" s="13"/>
      <c r="G1200" s="13"/>
      <c r="H1200" s="13">
        <v>119</v>
      </c>
      <c r="I1200" s="13"/>
      <c r="J1200" s="13"/>
      <c r="K1200" s="213"/>
    </row>
    <row r="1201" spans="1:11" ht="16.5" thickBot="1">
      <c r="A1201" s="216"/>
      <c r="B1201" s="236"/>
      <c r="C1201" s="222"/>
      <c r="D1201" s="117" t="s">
        <v>30</v>
      </c>
      <c r="E1201" s="13">
        <f>F1201+G1201+H1201+I1201+J1201</f>
        <v>183.5</v>
      </c>
      <c r="F1201" s="13"/>
      <c r="G1201" s="13"/>
      <c r="H1201" s="13">
        <v>183.5</v>
      </c>
      <c r="I1201" s="13"/>
      <c r="J1201" s="13"/>
      <c r="K1201" s="213"/>
    </row>
    <row r="1202" spans="1:11" ht="16.5" thickBot="1">
      <c r="A1202" s="216"/>
      <c r="B1202" s="236"/>
      <c r="C1202" s="222"/>
      <c r="D1202" s="117" t="s">
        <v>32</v>
      </c>
      <c r="E1202" s="13">
        <f>F1202+G1202+H1202+I1202+J1202</f>
        <v>881.3</v>
      </c>
      <c r="F1202" s="13"/>
      <c r="G1202" s="13"/>
      <c r="H1202" s="13">
        <f>200+681.3</f>
        <v>881.3</v>
      </c>
      <c r="I1202" s="13"/>
      <c r="J1202" s="13"/>
      <c r="K1202" s="213"/>
    </row>
    <row r="1203" spans="1:11" ht="16.5" thickBot="1">
      <c r="A1203" s="216"/>
      <c r="B1203" s="236"/>
      <c r="C1203" s="222"/>
      <c r="D1203" s="117" t="s">
        <v>331</v>
      </c>
      <c r="E1203" s="13">
        <f>F1203+G1203+H1203+I1203+J1203</f>
        <v>5806.1</v>
      </c>
      <c r="F1203" s="13"/>
      <c r="G1203" s="13">
        <v>4678.5600000000004</v>
      </c>
      <c r="H1203" s="13">
        <f>200+246.24+681.3</f>
        <v>1127.54</v>
      </c>
      <c r="I1203" s="13"/>
      <c r="J1203" s="13"/>
      <c r="K1203" s="213"/>
    </row>
    <row r="1204" spans="1:11" ht="16.5" thickBot="1">
      <c r="A1204" s="217"/>
      <c r="B1204" s="237"/>
      <c r="C1204" s="223"/>
      <c r="D1204" s="32" t="s">
        <v>445</v>
      </c>
      <c r="E1204" s="35"/>
      <c r="F1204" s="35"/>
      <c r="G1204" s="35"/>
      <c r="H1204" s="35"/>
      <c r="I1204" s="35"/>
      <c r="J1204" s="35"/>
      <c r="K1204" s="214"/>
    </row>
    <row r="1205" spans="1:11" ht="18.75" customHeight="1" thickBot="1">
      <c r="A1205" s="21" t="s">
        <v>287</v>
      </c>
      <c r="B1205" s="254" t="s">
        <v>293</v>
      </c>
      <c r="C1205" s="255"/>
      <c r="D1205" s="255"/>
      <c r="E1205" s="255"/>
      <c r="F1205" s="255"/>
      <c r="G1205" s="255"/>
      <c r="H1205" s="255"/>
      <c r="I1205" s="255"/>
      <c r="J1205" s="255"/>
      <c r="K1205" s="256"/>
    </row>
    <row r="1206" spans="1:11" ht="15.75" customHeight="1">
      <c r="A1206" s="243"/>
      <c r="B1206" s="110"/>
      <c r="C1206" s="245"/>
      <c r="D1206" s="110" t="s">
        <v>446</v>
      </c>
      <c r="E1206" s="241">
        <f>E1213+E1220+E1227+E1234</f>
        <v>235</v>
      </c>
      <c r="F1206" s="241"/>
      <c r="G1206" s="241"/>
      <c r="H1206" s="241">
        <f>H1213+H1220+H1227+H1234</f>
        <v>235</v>
      </c>
      <c r="I1206" s="241"/>
      <c r="J1206" s="241"/>
      <c r="K1206" s="212" t="s">
        <v>34</v>
      </c>
    </row>
    <row r="1207" spans="1:11" ht="16.5" thickBot="1">
      <c r="A1207" s="244"/>
      <c r="B1207" s="110" t="s">
        <v>288</v>
      </c>
      <c r="C1207" s="246"/>
      <c r="D1207" s="117" t="s">
        <v>26</v>
      </c>
      <c r="E1207" s="242"/>
      <c r="F1207" s="242"/>
      <c r="G1207" s="242"/>
      <c r="H1207" s="242"/>
      <c r="I1207" s="242"/>
      <c r="J1207" s="242"/>
      <c r="K1207" s="213"/>
    </row>
    <row r="1208" spans="1:11" ht="16.5" thickBot="1">
      <c r="A1208" s="244"/>
      <c r="B1208" s="110"/>
      <c r="C1208" s="246"/>
      <c r="D1208" s="117" t="s">
        <v>29</v>
      </c>
      <c r="E1208" s="13">
        <f>E1215+E1222+E1229+E1236</f>
        <v>40</v>
      </c>
      <c r="F1208" s="13"/>
      <c r="G1208" s="13"/>
      <c r="H1208" s="13">
        <f t="shared" ref="H1208" si="121">H1215+H1222+H1229+H1236</f>
        <v>40</v>
      </c>
      <c r="I1208" s="13"/>
      <c r="J1208" s="13"/>
      <c r="K1208" s="213"/>
    </row>
    <row r="1209" spans="1:11" ht="16.5" thickBot="1">
      <c r="A1209" s="244"/>
      <c r="B1209" s="110"/>
      <c r="C1209" s="246"/>
      <c r="D1209" s="117" t="s">
        <v>30</v>
      </c>
      <c r="E1209" s="13">
        <f>E1216+E1223+E1230+E1237</f>
        <v>55</v>
      </c>
      <c r="F1209" s="13"/>
      <c r="G1209" s="13"/>
      <c r="H1209" s="13">
        <f>H1216+H1223+H1230+H1237</f>
        <v>55</v>
      </c>
      <c r="I1209" s="13"/>
      <c r="J1209" s="13"/>
      <c r="K1209" s="213"/>
    </row>
    <row r="1210" spans="1:11" ht="16.5" thickBot="1">
      <c r="A1210" s="244"/>
      <c r="B1210" s="110"/>
      <c r="C1210" s="246"/>
      <c r="D1210" s="117" t="s">
        <v>32</v>
      </c>
      <c r="E1210" s="13">
        <f>E1217+E1224+E1231+E1238</f>
        <v>70</v>
      </c>
      <c r="F1210" s="13"/>
      <c r="G1210" s="13"/>
      <c r="H1210" s="13">
        <f t="shared" ref="H1210" si="122">H1217+H1224+H1231+H1238</f>
        <v>70</v>
      </c>
      <c r="I1210" s="13"/>
      <c r="J1210" s="13"/>
      <c r="K1210" s="213"/>
    </row>
    <row r="1211" spans="1:11" ht="16.5" thickBot="1">
      <c r="A1211" s="244"/>
      <c r="B1211" s="110"/>
      <c r="C1211" s="246"/>
      <c r="D1211" s="117" t="s">
        <v>331</v>
      </c>
      <c r="E1211" s="13">
        <f>E1218+E1225+E1232+E1239</f>
        <v>70</v>
      </c>
      <c r="F1211" s="13"/>
      <c r="G1211" s="13"/>
      <c r="H1211" s="13">
        <f>H1218+H1225+H1232+H1239</f>
        <v>70</v>
      </c>
      <c r="I1211" s="13"/>
      <c r="J1211" s="13"/>
      <c r="K1211" s="213"/>
    </row>
    <row r="1212" spans="1:11" ht="16.5" thickBot="1">
      <c r="A1212" s="108"/>
      <c r="B1212" s="110"/>
      <c r="C1212" s="103"/>
      <c r="D1212" s="32" t="s">
        <v>445</v>
      </c>
      <c r="E1212" s="35"/>
      <c r="F1212" s="35"/>
      <c r="G1212" s="35"/>
      <c r="H1212" s="35"/>
      <c r="I1212" s="35"/>
      <c r="J1212" s="35"/>
      <c r="K1212" s="214"/>
    </row>
    <row r="1213" spans="1:11" ht="15.75" customHeight="1">
      <c r="A1213" s="243" t="s">
        <v>289</v>
      </c>
      <c r="B1213" s="212" t="s">
        <v>202</v>
      </c>
      <c r="C1213" s="245"/>
      <c r="D1213" s="110" t="s">
        <v>446</v>
      </c>
      <c r="E1213" s="241">
        <f>F1213+G1213+H1213+I1213+J1213</f>
        <v>84</v>
      </c>
      <c r="F1213" s="241"/>
      <c r="G1213" s="241"/>
      <c r="H1213" s="241">
        <f>H1215+H1216+H1218+H1217</f>
        <v>84</v>
      </c>
      <c r="I1213" s="99"/>
      <c r="J1213" s="241"/>
      <c r="K1213" s="212" t="s">
        <v>34</v>
      </c>
    </row>
    <row r="1214" spans="1:11" ht="16.5" thickBot="1">
      <c r="A1214" s="244"/>
      <c r="B1214" s="213"/>
      <c r="C1214" s="246"/>
      <c r="D1214" s="117" t="s">
        <v>26</v>
      </c>
      <c r="E1214" s="242"/>
      <c r="F1214" s="242"/>
      <c r="G1214" s="242"/>
      <c r="H1214" s="242"/>
      <c r="I1214" s="100"/>
      <c r="J1214" s="242"/>
      <c r="K1214" s="213"/>
    </row>
    <row r="1215" spans="1:11" ht="16.5" thickBot="1">
      <c r="A1215" s="244"/>
      <c r="B1215" s="213"/>
      <c r="C1215" s="246"/>
      <c r="D1215" s="117" t="s">
        <v>29</v>
      </c>
      <c r="E1215" s="13">
        <f>F1215+G1215+H1215+I1215+J1215</f>
        <v>15</v>
      </c>
      <c r="F1215" s="13"/>
      <c r="G1215" s="13"/>
      <c r="H1215" s="13">
        <v>15</v>
      </c>
      <c r="I1215" s="13"/>
      <c r="J1215" s="13"/>
      <c r="K1215" s="213"/>
    </row>
    <row r="1216" spans="1:11" ht="16.5" thickBot="1">
      <c r="A1216" s="244"/>
      <c r="B1216" s="213"/>
      <c r="C1216" s="246"/>
      <c r="D1216" s="117" t="s">
        <v>30</v>
      </c>
      <c r="E1216" s="13">
        <f t="shared" ref="E1216:E1218" si="123">F1216+G1216+H1216+I1216+J1216</f>
        <v>19</v>
      </c>
      <c r="F1216" s="13"/>
      <c r="G1216" s="13"/>
      <c r="H1216" s="13">
        <v>19</v>
      </c>
      <c r="I1216" s="13"/>
      <c r="J1216" s="13"/>
      <c r="K1216" s="213"/>
    </row>
    <row r="1217" spans="1:11" ht="16.5" thickBot="1">
      <c r="A1217" s="244"/>
      <c r="B1217" s="213"/>
      <c r="C1217" s="246"/>
      <c r="D1217" s="117" t="s">
        <v>32</v>
      </c>
      <c r="E1217" s="13">
        <f t="shared" ref="E1217" si="124">F1217+G1217+H1217+I1217+J1217</f>
        <v>25</v>
      </c>
      <c r="F1217" s="13"/>
      <c r="G1217" s="13"/>
      <c r="H1217" s="13">
        <v>25</v>
      </c>
      <c r="I1217" s="13"/>
      <c r="J1217" s="13"/>
      <c r="K1217" s="213"/>
    </row>
    <row r="1218" spans="1:11" ht="16.5" thickBot="1">
      <c r="A1218" s="244"/>
      <c r="B1218" s="213"/>
      <c r="C1218" s="246"/>
      <c r="D1218" s="117" t="s">
        <v>331</v>
      </c>
      <c r="E1218" s="13">
        <f t="shared" si="123"/>
        <v>25</v>
      </c>
      <c r="F1218" s="13"/>
      <c r="G1218" s="13"/>
      <c r="H1218" s="13">
        <v>25</v>
      </c>
      <c r="I1218" s="13"/>
      <c r="J1218" s="13"/>
      <c r="K1218" s="213"/>
    </row>
    <row r="1219" spans="1:11" ht="16.5" thickBot="1">
      <c r="A1219" s="108"/>
      <c r="B1219" s="214"/>
      <c r="C1219" s="103"/>
      <c r="D1219" s="32" t="s">
        <v>445</v>
      </c>
      <c r="E1219" s="35"/>
      <c r="F1219" s="35"/>
      <c r="G1219" s="35"/>
      <c r="H1219" s="35"/>
      <c r="I1219" s="35"/>
      <c r="J1219" s="35"/>
      <c r="K1219" s="214"/>
    </row>
    <row r="1220" spans="1:11" ht="15.75" customHeight="1">
      <c r="A1220" s="215" t="s">
        <v>290</v>
      </c>
      <c r="B1220" s="212" t="s">
        <v>294</v>
      </c>
      <c r="C1220" s="215"/>
      <c r="D1220" s="109" t="s">
        <v>446</v>
      </c>
      <c r="E1220" s="241">
        <f>F1220+G1220+H1220+I1220+J1220</f>
        <v>49</v>
      </c>
      <c r="F1220" s="241"/>
      <c r="G1220" s="241"/>
      <c r="H1220" s="241">
        <f>H1222+H1223+H1225+H1224</f>
        <v>49</v>
      </c>
      <c r="I1220" s="241"/>
      <c r="J1220" s="241"/>
      <c r="K1220" s="212" t="s">
        <v>34</v>
      </c>
    </row>
    <row r="1221" spans="1:11" ht="16.5" thickBot="1">
      <c r="A1221" s="216"/>
      <c r="B1221" s="213"/>
      <c r="C1221" s="216"/>
      <c r="D1221" s="117" t="s">
        <v>26</v>
      </c>
      <c r="E1221" s="242"/>
      <c r="F1221" s="242"/>
      <c r="G1221" s="242"/>
      <c r="H1221" s="242"/>
      <c r="I1221" s="242"/>
      <c r="J1221" s="242"/>
      <c r="K1221" s="213"/>
    </row>
    <row r="1222" spans="1:11" ht="16.5" thickBot="1">
      <c r="A1222" s="216"/>
      <c r="B1222" s="213"/>
      <c r="C1222" s="216"/>
      <c r="D1222" s="117" t="s">
        <v>29</v>
      </c>
      <c r="E1222" s="13">
        <f>F1222+G1222+H1222+I1222+J1222</f>
        <v>8</v>
      </c>
      <c r="F1222" s="13"/>
      <c r="G1222" s="13"/>
      <c r="H1222" s="13">
        <v>8</v>
      </c>
      <c r="I1222" s="13"/>
      <c r="J1222" s="13"/>
      <c r="K1222" s="213"/>
    </row>
    <row r="1223" spans="1:11" ht="16.5" thickBot="1">
      <c r="A1223" s="216"/>
      <c r="B1223" s="213"/>
      <c r="C1223" s="216"/>
      <c r="D1223" s="117" t="s">
        <v>30</v>
      </c>
      <c r="E1223" s="13">
        <f>F1223+G1223+H1223+I1223+J1223</f>
        <v>11</v>
      </c>
      <c r="F1223" s="13"/>
      <c r="G1223" s="13"/>
      <c r="H1223" s="13">
        <v>11</v>
      </c>
      <c r="I1223" s="13"/>
      <c r="J1223" s="13"/>
      <c r="K1223" s="213"/>
    </row>
    <row r="1224" spans="1:11" ht="16.5" thickBot="1">
      <c r="A1224" s="216"/>
      <c r="B1224" s="213"/>
      <c r="C1224" s="216"/>
      <c r="D1224" s="117" t="s">
        <v>32</v>
      </c>
      <c r="E1224" s="13">
        <f>F1224+G1224+H1224+I1224+J1224</f>
        <v>15</v>
      </c>
      <c r="F1224" s="13"/>
      <c r="G1224" s="13"/>
      <c r="H1224" s="13">
        <v>15</v>
      </c>
      <c r="I1224" s="13"/>
      <c r="J1224" s="13"/>
      <c r="K1224" s="213"/>
    </row>
    <row r="1225" spans="1:11" ht="16.5" thickBot="1">
      <c r="A1225" s="216"/>
      <c r="B1225" s="213"/>
      <c r="C1225" s="216"/>
      <c r="D1225" s="117" t="s">
        <v>331</v>
      </c>
      <c r="E1225" s="13">
        <f>F1225+G1225+H1225+I1225+J1225</f>
        <v>15</v>
      </c>
      <c r="F1225" s="13"/>
      <c r="G1225" s="13"/>
      <c r="H1225" s="13">
        <v>15</v>
      </c>
      <c r="I1225" s="13"/>
      <c r="J1225" s="13"/>
      <c r="K1225" s="213"/>
    </row>
    <row r="1226" spans="1:11" ht="16.5" thickBot="1">
      <c r="A1226" s="217"/>
      <c r="B1226" s="214"/>
      <c r="C1226" s="217"/>
      <c r="D1226" s="32" t="s">
        <v>445</v>
      </c>
      <c r="E1226" s="35"/>
      <c r="F1226" s="35"/>
      <c r="G1226" s="35"/>
      <c r="H1226" s="35"/>
      <c r="I1226" s="35"/>
      <c r="J1226" s="35"/>
      <c r="K1226" s="214"/>
    </row>
    <row r="1227" spans="1:11" ht="15.75" customHeight="1">
      <c r="A1227" s="215" t="s">
        <v>291</v>
      </c>
      <c r="B1227" s="212" t="s">
        <v>295</v>
      </c>
      <c r="C1227" s="245"/>
      <c r="D1227" s="110" t="s">
        <v>446</v>
      </c>
      <c r="E1227" s="241">
        <f>F1227+G1227+H1227+I1227+J1227</f>
        <v>21</v>
      </c>
      <c r="F1227" s="241"/>
      <c r="G1227" s="241"/>
      <c r="H1227" s="241">
        <f>H1229+H1230+H1232+H1231</f>
        <v>21</v>
      </c>
      <c r="I1227" s="99"/>
      <c r="J1227" s="241"/>
      <c r="K1227" s="212" t="s">
        <v>34</v>
      </c>
    </row>
    <row r="1228" spans="1:11" ht="16.5" thickBot="1">
      <c r="A1228" s="216"/>
      <c r="B1228" s="213"/>
      <c r="C1228" s="246"/>
      <c r="D1228" s="117" t="s">
        <v>26</v>
      </c>
      <c r="E1228" s="242"/>
      <c r="F1228" s="242"/>
      <c r="G1228" s="242"/>
      <c r="H1228" s="242"/>
      <c r="I1228" s="100"/>
      <c r="J1228" s="242"/>
      <c r="K1228" s="213"/>
    </row>
    <row r="1229" spans="1:11" ht="16.5" thickBot="1">
      <c r="A1229" s="216"/>
      <c r="B1229" s="213"/>
      <c r="C1229" s="246"/>
      <c r="D1229" s="117" t="s">
        <v>29</v>
      </c>
      <c r="E1229" s="13">
        <f>F1229+G1229+H1229+I1229+J1229</f>
        <v>4</v>
      </c>
      <c r="F1229" s="13"/>
      <c r="G1229" s="13"/>
      <c r="H1229" s="13">
        <v>4</v>
      </c>
      <c r="I1229" s="13"/>
      <c r="J1229" s="13"/>
      <c r="K1229" s="213"/>
    </row>
    <row r="1230" spans="1:11" ht="16.5" thickBot="1">
      <c r="A1230" s="216"/>
      <c r="B1230" s="213"/>
      <c r="C1230" s="246"/>
      <c r="D1230" s="117" t="s">
        <v>30</v>
      </c>
      <c r="E1230" s="13">
        <f t="shared" ref="E1230:E1232" si="125">F1230+G1230+H1230+I1230+J1230</f>
        <v>5</v>
      </c>
      <c r="F1230" s="13"/>
      <c r="G1230" s="13"/>
      <c r="H1230" s="13">
        <v>5</v>
      </c>
      <c r="I1230" s="13"/>
      <c r="J1230" s="13"/>
      <c r="K1230" s="213"/>
    </row>
    <row r="1231" spans="1:11" ht="16.5" thickBot="1">
      <c r="A1231" s="216"/>
      <c r="B1231" s="213"/>
      <c r="C1231" s="246"/>
      <c r="D1231" s="117" t="s">
        <v>32</v>
      </c>
      <c r="E1231" s="13">
        <f t="shared" ref="E1231" si="126">F1231+G1231+H1231+I1231+J1231</f>
        <v>6</v>
      </c>
      <c r="F1231" s="13"/>
      <c r="G1231" s="13"/>
      <c r="H1231" s="13">
        <v>6</v>
      </c>
      <c r="I1231" s="13"/>
      <c r="J1231" s="13"/>
      <c r="K1231" s="213"/>
    </row>
    <row r="1232" spans="1:11" ht="16.5" thickBot="1">
      <c r="A1232" s="216"/>
      <c r="B1232" s="213"/>
      <c r="C1232" s="246"/>
      <c r="D1232" s="117" t="s">
        <v>331</v>
      </c>
      <c r="E1232" s="13">
        <f t="shared" si="125"/>
        <v>6</v>
      </c>
      <c r="F1232" s="13"/>
      <c r="G1232" s="13"/>
      <c r="H1232" s="13">
        <v>6</v>
      </c>
      <c r="I1232" s="13"/>
      <c r="J1232" s="13"/>
      <c r="K1232" s="213"/>
    </row>
    <row r="1233" spans="1:11" ht="16.5" thickBot="1">
      <c r="A1233" s="217"/>
      <c r="B1233" s="214"/>
      <c r="C1233" s="103"/>
      <c r="D1233" s="32" t="s">
        <v>445</v>
      </c>
      <c r="E1233" s="35"/>
      <c r="F1233" s="35"/>
      <c r="G1233" s="35"/>
      <c r="H1233" s="35"/>
      <c r="I1233" s="35"/>
      <c r="J1233" s="35"/>
      <c r="K1233" s="214"/>
    </row>
    <row r="1234" spans="1:11" ht="15.75" customHeight="1">
      <c r="A1234" s="215" t="s">
        <v>292</v>
      </c>
      <c r="B1234" s="235" t="s">
        <v>296</v>
      </c>
      <c r="C1234" s="221"/>
      <c r="D1234" s="109" t="s">
        <v>446</v>
      </c>
      <c r="E1234" s="241">
        <f>F1234+G1234+H1234+I1234+J1234</f>
        <v>81</v>
      </c>
      <c r="F1234" s="241"/>
      <c r="G1234" s="241"/>
      <c r="H1234" s="241">
        <f>H1236+H1237+H1239+H1238</f>
        <v>81</v>
      </c>
      <c r="I1234" s="99"/>
      <c r="J1234" s="241"/>
      <c r="K1234" s="212" t="s">
        <v>34</v>
      </c>
    </row>
    <row r="1235" spans="1:11" ht="16.5" thickBot="1">
      <c r="A1235" s="216"/>
      <c r="B1235" s="236"/>
      <c r="C1235" s="222"/>
      <c r="D1235" s="117" t="s">
        <v>26</v>
      </c>
      <c r="E1235" s="242"/>
      <c r="F1235" s="242"/>
      <c r="G1235" s="242"/>
      <c r="H1235" s="242"/>
      <c r="I1235" s="100"/>
      <c r="J1235" s="242"/>
      <c r="K1235" s="213"/>
    </row>
    <row r="1236" spans="1:11" ht="16.5" thickBot="1">
      <c r="A1236" s="216"/>
      <c r="B1236" s="236"/>
      <c r="C1236" s="222"/>
      <c r="D1236" s="117" t="s">
        <v>29</v>
      </c>
      <c r="E1236" s="13">
        <f>F1236+G1236+H1236+I1236+J1236</f>
        <v>13</v>
      </c>
      <c r="F1236" s="13"/>
      <c r="G1236" s="13"/>
      <c r="H1236" s="13">
        <v>13</v>
      </c>
      <c r="I1236" s="13"/>
      <c r="J1236" s="13"/>
      <c r="K1236" s="213"/>
    </row>
    <row r="1237" spans="1:11" ht="16.5" thickBot="1">
      <c r="A1237" s="216"/>
      <c r="B1237" s="236"/>
      <c r="C1237" s="222"/>
      <c r="D1237" s="117" t="s">
        <v>30</v>
      </c>
      <c r="E1237" s="13">
        <f t="shared" ref="E1237:E1239" si="127">F1237+G1237+H1237+I1237+J1237</f>
        <v>20</v>
      </c>
      <c r="F1237" s="13"/>
      <c r="G1237" s="13"/>
      <c r="H1237" s="13">
        <v>20</v>
      </c>
      <c r="I1237" s="13"/>
      <c r="J1237" s="13"/>
      <c r="K1237" s="213"/>
    </row>
    <row r="1238" spans="1:11" ht="16.5" thickBot="1">
      <c r="A1238" s="216"/>
      <c r="B1238" s="236"/>
      <c r="C1238" s="222"/>
      <c r="D1238" s="117" t="s">
        <v>32</v>
      </c>
      <c r="E1238" s="13">
        <f t="shared" ref="E1238" si="128">F1238+G1238+H1238+I1238+J1238</f>
        <v>24</v>
      </c>
      <c r="F1238" s="13"/>
      <c r="G1238" s="13"/>
      <c r="H1238" s="13">
        <v>24</v>
      </c>
      <c r="I1238" s="13"/>
      <c r="J1238" s="13"/>
      <c r="K1238" s="213"/>
    </row>
    <row r="1239" spans="1:11" ht="16.5" thickBot="1">
      <c r="A1239" s="216"/>
      <c r="B1239" s="236"/>
      <c r="C1239" s="222"/>
      <c r="D1239" s="117" t="s">
        <v>331</v>
      </c>
      <c r="E1239" s="13">
        <f t="shared" si="127"/>
        <v>24</v>
      </c>
      <c r="F1239" s="13"/>
      <c r="G1239" s="13"/>
      <c r="H1239" s="13">
        <v>24</v>
      </c>
      <c r="I1239" s="13"/>
      <c r="J1239" s="13"/>
      <c r="K1239" s="213"/>
    </row>
    <row r="1240" spans="1:11" ht="16.5" thickBot="1">
      <c r="A1240" s="217"/>
      <c r="B1240" s="237"/>
      <c r="C1240" s="223"/>
      <c r="D1240" s="32" t="s">
        <v>445</v>
      </c>
      <c r="E1240" s="35"/>
      <c r="F1240" s="35"/>
      <c r="G1240" s="35"/>
      <c r="H1240" s="35"/>
      <c r="I1240" s="35"/>
      <c r="J1240" s="35"/>
      <c r="K1240" s="214"/>
    </row>
    <row r="1241" spans="1:11" ht="16.5" thickBot="1">
      <c r="A1241" s="21" t="s">
        <v>297</v>
      </c>
      <c r="B1241" s="254" t="s">
        <v>135</v>
      </c>
      <c r="C1241" s="255"/>
      <c r="D1241" s="255"/>
      <c r="E1241" s="255"/>
      <c r="F1241" s="255"/>
      <c r="G1241" s="255"/>
      <c r="H1241" s="255"/>
      <c r="I1241" s="255"/>
      <c r="J1241" s="255"/>
      <c r="K1241" s="256"/>
    </row>
    <row r="1242" spans="1:11" ht="15.75" customHeight="1">
      <c r="A1242" s="243"/>
      <c r="B1242" s="110"/>
      <c r="C1242" s="245"/>
      <c r="D1242" s="110" t="s">
        <v>446</v>
      </c>
      <c r="E1242" s="241">
        <f>E1249+E1256+E1263+E1270</f>
        <v>55675</v>
      </c>
      <c r="F1242" s="241"/>
      <c r="G1242" s="241"/>
      <c r="H1242" s="241">
        <f>H1249+H1256+H1263+H1270</f>
        <v>55675</v>
      </c>
      <c r="I1242" s="241"/>
      <c r="J1242" s="241"/>
      <c r="K1242" s="212" t="s">
        <v>34</v>
      </c>
    </row>
    <row r="1243" spans="1:11" ht="16.5" thickBot="1">
      <c r="A1243" s="244"/>
      <c r="B1243" s="110" t="s">
        <v>298</v>
      </c>
      <c r="C1243" s="246"/>
      <c r="D1243" s="117" t="s">
        <v>26</v>
      </c>
      <c r="E1243" s="242"/>
      <c r="F1243" s="242"/>
      <c r="G1243" s="242"/>
      <c r="H1243" s="242"/>
      <c r="I1243" s="242"/>
      <c r="J1243" s="242"/>
      <c r="K1243" s="213"/>
    </row>
    <row r="1244" spans="1:11" ht="16.5" thickBot="1">
      <c r="A1244" s="244"/>
      <c r="B1244" s="110"/>
      <c r="C1244" s="246"/>
      <c r="D1244" s="117" t="s">
        <v>29</v>
      </c>
      <c r="E1244" s="13">
        <f>E1251+E1258+E1265+E1272</f>
        <v>12935</v>
      </c>
      <c r="F1244" s="13"/>
      <c r="G1244" s="13"/>
      <c r="H1244" s="13">
        <f t="shared" ref="H1244" si="129">H1251+H1258+H1265+H1272</f>
        <v>12935</v>
      </c>
      <c r="I1244" s="13"/>
      <c r="J1244" s="13"/>
      <c r="K1244" s="213"/>
    </row>
    <row r="1245" spans="1:11" ht="16.5" thickBot="1">
      <c r="A1245" s="244"/>
      <c r="B1245" s="110"/>
      <c r="C1245" s="246"/>
      <c r="D1245" s="117" t="s">
        <v>30</v>
      </c>
      <c r="E1245" s="13">
        <f t="shared" ref="E1245" si="130">E1252+E1259+E1266+E1273</f>
        <v>13900</v>
      </c>
      <c r="F1245" s="13"/>
      <c r="G1245" s="13"/>
      <c r="H1245" s="13">
        <f>H1252+H1259+H1266+H1273</f>
        <v>13900</v>
      </c>
      <c r="I1245" s="13"/>
      <c r="J1245" s="13"/>
      <c r="K1245" s="213"/>
    </row>
    <row r="1246" spans="1:11" ht="16.5" thickBot="1">
      <c r="A1246" s="244"/>
      <c r="B1246" s="110"/>
      <c r="C1246" s="246"/>
      <c r="D1246" s="117" t="s">
        <v>32</v>
      </c>
      <c r="E1246" s="13">
        <f>E1253+E1260+E1267+E1274</f>
        <v>14420</v>
      </c>
      <c r="F1246" s="13"/>
      <c r="G1246" s="13"/>
      <c r="H1246" s="13">
        <f>H1253+H1260+H1267+H1274</f>
        <v>14420</v>
      </c>
      <c r="I1246" s="13"/>
      <c r="J1246" s="13"/>
      <c r="K1246" s="213"/>
    </row>
    <row r="1247" spans="1:11" ht="16.5" thickBot="1">
      <c r="A1247" s="244"/>
      <c r="B1247" s="110"/>
      <c r="C1247" s="246"/>
      <c r="D1247" s="117" t="s">
        <v>331</v>
      </c>
      <c r="E1247" s="13">
        <f>E1254+E1261+E1268+E1275</f>
        <v>14420</v>
      </c>
      <c r="F1247" s="13"/>
      <c r="G1247" s="13"/>
      <c r="H1247" s="13">
        <f>H1254+H1261+H1268+H1275</f>
        <v>14420</v>
      </c>
      <c r="I1247" s="13"/>
      <c r="J1247" s="13"/>
      <c r="K1247" s="213"/>
    </row>
    <row r="1248" spans="1:11" ht="16.5" thickBot="1">
      <c r="A1248" s="108"/>
      <c r="B1248" s="110"/>
      <c r="C1248" s="103"/>
      <c r="D1248" s="32" t="s">
        <v>445</v>
      </c>
      <c r="E1248" s="35"/>
      <c r="F1248" s="35"/>
      <c r="G1248" s="35"/>
      <c r="H1248" s="35"/>
      <c r="I1248" s="35"/>
      <c r="J1248" s="35"/>
      <c r="K1248" s="214"/>
    </row>
    <row r="1249" spans="1:11" ht="15.75" customHeight="1">
      <c r="A1249" s="243" t="s">
        <v>299</v>
      </c>
      <c r="B1249" s="212" t="s">
        <v>181</v>
      </c>
      <c r="C1249" s="245"/>
      <c r="D1249" s="110" t="s">
        <v>446</v>
      </c>
      <c r="E1249" s="241">
        <f>F1249+G1249+H1249+I1249+J1249</f>
        <v>54100</v>
      </c>
      <c r="F1249" s="241"/>
      <c r="G1249" s="241"/>
      <c r="H1249" s="241">
        <f>H1251+H1252+H1254+H1253</f>
        <v>54100</v>
      </c>
      <c r="I1249" s="99"/>
      <c r="J1249" s="241"/>
      <c r="K1249" s="212" t="s">
        <v>34</v>
      </c>
    </row>
    <row r="1250" spans="1:11" ht="16.5" thickBot="1">
      <c r="A1250" s="244"/>
      <c r="B1250" s="213"/>
      <c r="C1250" s="246"/>
      <c r="D1250" s="117" t="s">
        <v>26</v>
      </c>
      <c r="E1250" s="242"/>
      <c r="F1250" s="242"/>
      <c r="G1250" s="242"/>
      <c r="H1250" s="242"/>
      <c r="I1250" s="100"/>
      <c r="J1250" s="242"/>
      <c r="K1250" s="213"/>
    </row>
    <row r="1251" spans="1:11" ht="16.5" thickBot="1">
      <c r="A1251" s="244"/>
      <c r="B1251" s="213"/>
      <c r="C1251" s="246"/>
      <c r="D1251" s="117" t="s">
        <v>29</v>
      </c>
      <c r="E1251" s="13">
        <f>F1251+G1251+H1251+I1251+J1251</f>
        <v>12600</v>
      </c>
      <c r="F1251" s="13"/>
      <c r="G1251" s="13"/>
      <c r="H1251" s="13">
        <v>12600</v>
      </c>
      <c r="I1251" s="13"/>
      <c r="J1251" s="13"/>
      <c r="K1251" s="213"/>
    </row>
    <row r="1252" spans="1:11" ht="16.5" thickBot="1">
      <c r="A1252" s="244"/>
      <c r="B1252" s="213"/>
      <c r="C1252" s="246"/>
      <c r="D1252" s="117" t="s">
        <v>30</v>
      </c>
      <c r="E1252" s="13">
        <f t="shared" ref="E1252:E1254" si="131">F1252+G1252+H1252+I1252+J1252</f>
        <v>13500</v>
      </c>
      <c r="F1252" s="13"/>
      <c r="G1252" s="13"/>
      <c r="H1252" s="13">
        <v>13500</v>
      </c>
      <c r="I1252" s="13"/>
      <c r="J1252" s="13"/>
      <c r="K1252" s="213"/>
    </row>
    <row r="1253" spans="1:11" ht="16.5" thickBot="1">
      <c r="A1253" s="244"/>
      <c r="B1253" s="213"/>
      <c r="C1253" s="246"/>
      <c r="D1253" s="117" t="s">
        <v>32</v>
      </c>
      <c r="E1253" s="13">
        <f t="shared" ref="E1253" si="132">F1253+G1253+H1253+I1253+J1253</f>
        <v>14000</v>
      </c>
      <c r="F1253" s="13"/>
      <c r="G1253" s="13"/>
      <c r="H1253" s="13">
        <v>14000</v>
      </c>
      <c r="I1253" s="13"/>
      <c r="J1253" s="13"/>
      <c r="K1253" s="213"/>
    </row>
    <row r="1254" spans="1:11" ht="16.5" thickBot="1">
      <c r="A1254" s="244"/>
      <c r="B1254" s="213"/>
      <c r="C1254" s="246"/>
      <c r="D1254" s="117" t="s">
        <v>331</v>
      </c>
      <c r="E1254" s="13">
        <f t="shared" si="131"/>
        <v>14000</v>
      </c>
      <c r="F1254" s="13"/>
      <c r="G1254" s="13"/>
      <c r="H1254" s="13">
        <v>14000</v>
      </c>
      <c r="I1254" s="13"/>
      <c r="J1254" s="13"/>
      <c r="K1254" s="213"/>
    </row>
    <row r="1255" spans="1:11" ht="16.5" thickBot="1">
      <c r="A1255" s="108"/>
      <c r="B1255" s="214"/>
      <c r="C1255" s="103"/>
      <c r="D1255" s="32" t="s">
        <v>445</v>
      </c>
      <c r="E1255" s="35"/>
      <c r="F1255" s="35"/>
      <c r="G1255" s="35"/>
      <c r="H1255" s="35"/>
      <c r="I1255" s="35"/>
      <c r="J1255" s="35"/>
      <c r="K1255" s="214"/>
    </row>
    <row r="1256" spans="1:11" ht="15.75" customHeight="1">
      <c r="A1256" s="215" t="s">
        <v>300</v>
      </c>
      <c r="B1256" s="212" t="s">
        <v>303</v>
      </c>
      <c r="C1256" s="215"/>
      <c r="D1256" s="109" t="s">
        <v>446</v>
      </c>
      <c r="E1256" s="241">
        <f>F1256+G1256+H1256+I1256+J1256</f>
        <v>955</v>
      </c>
      <c r="F1256" s="241"/>
      <c r="G1256" s="241"/>
      <c r="H1256" s="241">
        <f>H1258+H1259+H1261+H1260</f>
        <v>955</v>
      </c>
      <c r="I1256" s="241"/>
      <c r="J1256" s="241"/>
      <c r="K1256" s="212" t="s">
        <v>34</v>
      </c>
    </row>
    <row r="1257" spans="1:11" ht="16.5" thickBot="1">
      <c r="A1257" s="216"/>
      <c r="B1257" s="213"/>
      <c r="C1257" s="216"/>
      <c r="D1257" s="117" t="s">
        <v>26</v>
      </c>
      <c r="E1257" s="242"/>
      <c r="F1257" s="242"/>
      <c r="G1257" s="242"/>
      <c r="H1257" s="242"/>
      <c r="I1257" s="242"/>
      <c r="J1257" s="242"/>
      <c r="K1257" s="213"/>
    </row>
    <row r="1258" spans="1:11" ht="16.5" thickBot="1">
      <c r="A1258" s="216"/>
      <c r="B1258" s="213"/>
      <c r="C1258" s="216"/>
      <c r="D1258" s="117" t="s">
        <v>29</v>
      </c>
      <c r="E1258" s="13">
        <f>F1258+G1258+H1258+I1258+J1258</f>
        <v>205</v>
      </c>
      <c r="F1258" s="13"/>
      <c r="G1258" s="13"/>
      <c r="H1258" s="13">
        <v>205</v>
      </c>
      <c r="I1258" s="13"/>
      <c r="J1258" s="13"/>
      <c r="K1258" s="213"/>
    </row>
    <row r="1259" spans="1:11" ht="16.5" thickBot="1">
      <c r="A1259" s="216"/>
      <c r="B1259" s="213"/>
      <c r="C1259" s="216"/>
      <c r="D1259" s="117" t="s">
        <v>30</v>
      </c>
      <c r="E1259" s="13">
        <f>F1259+G1259+H1259+I1259+J1259</f>
        <v>250</v>
      </c>
      <c r="F1259" s="13"/>
      <c r="G1259" s="13"/>
      <c r="H1259" s="13">
        <v>250</v>
      </c>
      <c r="I1259" s="13"/>
      <c r="J1259" s="13"/>
      <c r="K1259" s="213"/>
    </row>
    <row r="1260" spans="1:11" ht="16.5" thickBot="1">
      <c r="A1260" s="216"/>
      <c r="B1260" s="213"/>
      <c r="C1260" s="216"/>
      <c r="D1260" s="117" t="s">
        <v>32</v>
      </c>
      <c r="E1260" s="13">
        <f>F1260+G1260+H1260+I1260+J1260</f>
        <v>250</v>
      </c>
      <c r="F1260" s="13"/>
      <c r="G1260" s="13"/>
      <c r="H1260" s="13">
        <v>250</v>
      </c>
      <c r="I1260" s="13"/>
      <c r="J1260" s="13"/>
      <c r="K1260" s="213"/>
    </row>
    <row r="1261" spans="1:11" ht="16.5" thickBot="1">
      <c r="A1261" s="216"/>
      <c r="B1261" s="213"/>
      <c r="C1261" s="216"/>
      <c r="D1261" s="117" t="s">
        <v>331</v>
      </c>
      <c r="E1261" s="13">
        <f>F1261+G1261+H1261+I1261+J1261</f>
        <v>250</v>
      </c>
      <c r="F1261" s="13"/>
      <c r="G1261" s="13"/>
      <c r="H1261" s="13">
        <v>250</v>
      </c>
      <c r="I1261" s="13"/>
      <c r="J1261" s="13"/>
      <c r="K1261" s="213"/>
    </row>
    <row r="1262" spans="1:11" ht="16.5" thickBot="1">
      <c r="A1262" s="217"/>
      <c r="B1262" s="214"/>
      <c r="C1262" s="217"/>
      <c r="D1262" s="32" t="s">
        <v>445</v>
      </c>
      <c r="E1262" s="35"/>
      <c r="F1262" s="35"/>
      <c r="G1262" s="35"/>
      <c r="H1262" s="35"/>
      <c r="I1262" s="35"/>
      <c r="J1262" s="35"/>
      <c r="K1262" s="214"/>
    </row>
    <row r="1263" spans="1:11" ht="15.75" customHeight="1">
      <c r="A1263" s="215" t="s">
        <v>301</v>
      </c>
      <c r="B1263" s="212" t="s">
        <v>304</v>
      </c>
      <c r="C1263" s="245"/>
      <c r="D1263" s="110" t="s">
        <v>446</v>
      </c>
      <c r="E1263" s="241">
        <f>F1263+G1263+H1263+I1263+J1263</f>
        <v>200</v>
      </c>
      <c r="F1263" s="241"/>
      <c r="G1263" s="241"/>
      <c r="H1263" s="241">
        <f>H1265+H1266+H1268+H1267</f>
        <v>200</v>
      </c>
      <c r="I1263" s="99"/>
      <c r="J1263" s="241"/>
      <c r="K1263" s="212" t="s">
        <v>34</v>
      </c>
    </row>
    <row r="1264" spans="1:11" ht="16.5" thickBot="1">
      <c r="A1264" s="216"/>
      <c r="B1264" s="213"/>
      <c r="C1264" s="246"/>
      <c r="D1264" s="117" t="s">
        <v>26</v>
      </c>
      <c r="E1264" s="242"/>
      <c r="F1264" s="242"/>
      <c r="G1264" s="242"/>
      <c r="H1264" s="242"/>
      <c r="I1264" s="100"/>
      <c r="J1264" s="242"/>
      <c r="K1264" s="213"/>
    </row>
    <row r="1265" spans="1:11" ht="16.5" thickBot="1">
      <c r="A1265" s="216"/>
      <c r="B1265" s="213"/>
      <c r="C1265" s="246"/>
      <c r="D1265" s="117" t="s">
        <v>29</v>
      </c>
      <c r="E1265" s="13">
        <f>F1265+G1265+H1265+I1265+J1265</f>
        <v>50</v>
      </c>
      <c r="F1265" s="13"/>
      <c r="G1265" s="13"/>
      <c r="H1265" s="13">
        <v>50</v>
      </c>
      <c r="I1265" s="13"/>
      <c r="J1265" s="13"/>
      <c r="K1265" s="213"/>
    </row>
    <row r="1266" spans="1:11" ht="16.5" thickBot="1">
      <c r="A1266" s="216"/>
      <c r="B1266" s="213"/>
      <c r="C1266" s="246"/>
      <c r="D1266" s="117" t="s">
        <v>30</v>
      </c>
      <c r="E1266" s="13">
        <f t="shared" ref="E1266:E1268" si="133">F1266+G1266+H1266+I1266+J1266</f>
        <v>50</v>
      </c>
      <c r="F1266" s="13"/>
      <c r="G1266" s="13"/>
      <c r="H1266" s="13">
        <v>50</v>
      </c>
      <c r="I1266" s="13"/>
      <c r="J1266" s="13"/>
      <c r="K1266" s="213"/>
    </row>
    <row r="1267" spans="1:11" ht="16.5" thickBot="1">
      <c r="A1267" s="216"/>
      <c r="B1267" s="213"/>
      <c r="C1267" s="246"/>
      <c r="D1267" s="117" t="s">
        <v>32</v>
      </c>
      <c r="E1267" s="13">
        <f t="shared" ref="E1267" si="134">F1267+G1267+H1267+I1267+J1267</f>
        <v>50</v>
      </c>
      <c r="F1267" s="13"/>
      <c r="G1267" s="13"/>
      <c r="H1267" s="13">
        <v>50</v>
      </c>
      <c r="I1267" s="13"/>
      <c r="J1267" s="13"/>
      <c r="K1267" s="213"/>
    </row>
    <row r="1268" spans="1:11" ht="16.5" thickBot="1">
      <c r="A1268" s="216"/>
      <c r="B1268" s="213"/>
      <c r="C1268" s="246"/>
      <c r="D1268" s="117" t="s">
        <v>331</v>
      </c>
      <c r="E1268" s="13">
        <f t="shared" si="133"/>
        <v>50</v>
      </c>
      <c r="F1268" s="13"/>
      <c r="G1268" s="13"/>
      <c r="H1268" s="13">
        <v>50</v>
      </c>
      <c r="I1268" s="13"/>
      <c r="J1268" s="13"/>
      <c r="K1268" s="213"/>
    </row>
    <row r="1269" spans="1:11" ht="16.5" thickBot="1">
      <c r="A1269" s="217"/>
      <c r="B1269" s="214"/>
      <c r="C1269" s="103"/>
      <c r="D1269" s="32" t="s">
        <v>445</v>
      </c>
      <c r="E1269" s="35"/>
      <c r="F1269" s="35"/>
      <c r="G1269" s="35"/>
      <c r="H1269" s="35"/>
      <c r="I1269" s="35"/>
      <c r="J1269" s="35"/>
      <c r="K1269" s="214"/>
    </row>
    <row r="1270" spans="1:11" ht="15.75" customHeight="1">
      <c r="A1270" s="97" t="s">
        <v>302</v>
      </c>
      <c r="B1270" s="212" t="s">
        <v>305</v>
      </c>
      <c r="C1270" s="215"/>
      <c r="D1270" s="109" t="s">
        <v>446</v>
      </c>
      <c r="E1270" s="241">
        <f>F1270+G1270+H1270+I1270+J1270</f>
        <v>420</v>
      </c>
      <c r="F1270" s="241"/>
      <c r="G1270" s="241"/>
      <c r="H1270" s="241">
        <f>H1272+H1273+H1275+H1274</f>
        <v>420</v>
      </c>
      <c r="I1270" s="99"/>
      <c r="J1270" s="241"/>
      <c r="K1270" s="212" t="s">
        <v>34</v>
      </c>
    </row>
    <row r="1271" spans="1:11" ht="16.5" thickBot="1">
      <c r="A1271" s="103"/>
      <c r="B1271" s="213"/>
      <c r="C1271" s="216"/>
      <c r="D1271" s="117" t="s">
        <v>26</v>
      </c>
      <c r="E1271" s="242"/>
      <c r="F1271" s="242"/>
      <c r="G1271" s="242"/>
      <c r="H1271" s="242"/>
      <c r="I1271" s="100"/>
      <c r="J1271" s="242"/>
      <c r="K1271" s="213"/>
    </row>
    <row r="1272" spans="1:11" ht="16.5" thickBot="1">
      <c r="A1272" s="103"/>
      <c r="B1272" s="213"/>
      <c r="C1272" s="216"/>
      <c r="D1272" s="117" t="s">
        <v>29</v>
      </c>
      <c r="E1272" s="13">
        <f>F1272+G1272+H1272+I1272+J1272</f>
        <v>80</v>
      </c>
      <c r="F1272" s="13"/>
      <c r="G1272" s="13"/>
      <c r="H1272" s="13">
        <v>80</v>
      </c>
      <c r="I1272" s="13"/>
      <c r="J1272" s="13"/>
      <c r="K1272" s="213"/>
    </row>
    <row r="1273" spans="1:11" ht="16.5" thickBot="1">
      <c r="A1273" s="103"/>
      <c r="B1273" s="213"/>
      <c r="C1273" s="216"/>
      <c r="D1273" s="117" t="s">
        <v>30</v>
      </c>
      <c r="E1273" s="13">
        <f t="shared" ref="E1273:E1275" si="135">F1273+G1273+H1273+I1273+J1273</f>
        <v>100</v>
      </c>
      <c r="F1273" s="13"/>
      <c r="G1273" s="13"/>
      <c r="H1273" s="13">
        <v>100</v>
      </c>
      <c r="I1273" s="13"/>
      <c r="J1273" s="13"/>
      <c r="K1273" s="213"/>
    </row>
    <row r="1274" spans="1:11" ht="16.5" thickBot="1">
      <c r="A1274" s="103"/>
      <c r="B1274" s="213"/>
      <c r="C1274" s="216"/>
      <c r="D1274" s="117" t="s">
        <v>32</v>
      </c>
      <c r="E1274" s="13">
        <f t="shared" ref="E1274" si="136">F1274+G1274+H1274+I1274+J1274</f>
        <v>120</v>
      </c>
      <c r="F1274" s="13"/>
      <c r="G1274" s="13"/>
      <c r="H1274" s="13">
        <v>120</v>
      </c>
      <c r="I1274" s="13"/>
      <c r="J1274" s="13"/>
      <c r="K1274" s="213"/>
    </row>
    <row r="1275" spans="1:11" ht="16.5" thickBot="1">
      <c r="A1275" s="103"/>
      <c r="B1275" s="213"/>
      <c r="C1275" s="216"/>
      <c r="D1275" s="117" t="s">
        <v>331</v>
      </c>
      <c r="E1275" s="13">
        <f t="shared" si="135"/>
        <v>120</v>
      </c>
      <c r="F1275" s="13"/>
      <c r="G1275" s="13"/>
      <c r="H1275" s="13">
        <v>120</v>
      </c>
      <c r="I1275" s="13"/>
      <c r="J1275" s="13"/>
      <c r="K1275" s="213"/>
    </row>
    <row r="1276" spans="1:11" ht="16.5" thickBot="1">
      <c r="A1276" s="112"/>
      <c r="B1276" s="214"/>
      <c r="C1276" s="217"/>
      <c r="D1276" s="32" t="s">
        <v>445</v>
      </c>
      <c r="E1276" s="13"/>
      <c r="F1276" s="13"/>
      <c r="G1276" s="13"/>
      <c r="H1276" s="13"/>
      <c r="I1276" s="13"/>
      <c r="J1276" s="13"/>
      <c r="K1276" s="214"/>
    </row>
    <row r="1277" spans="1:11" ht="15.75">
      <c r="A1277" s="57"/>
      <c r="B1277" s="58"/>
      <c r="C1277" s="40"/>
      <c r="D1277" s="40"/>
      <c r="E1277" s="28"/>
      <c r="F1277" s="28"/>
      <c r="G1277" s="28"/>
      <c r="H1277" s="28"/>
      <c r="J1277" s="142" t="s">
        <v>402</v>
      </c>
      <c r="K1277" s="142"/>
    </row>
    <row r="1278" spans="1:11" ht="15.75">
      <c r="A1278" s="57"/>
      <c r="B1278" s="58"/>
      <c r="C1278" s="40"/>
      <c r="D1278" s="40"/>
      <c r="E1278" s="28"/>
      <c r="F1278" s="28"/>
      <c r="G1278" s="28"/>
      <c r="H1278" s="28"/>
      <c r="I1278" s="142" t="s">
        <v>397</v>
      </c>
      <c r="J1278" s="142"/>
      <c r="K1278" s="142"/>
    </row>
    <row r="1279" spans="1:11" ht="15.75">
      <c r="A1279" s="57"/>
      <c r="B1279" s="58"/>
      <c r="C1279" s="40"/>
      <c r="D1279" s="40"/>
      <c r="E1279" s="28"/>
      <c r="F1279" s="28"/>
      <c r="G1279" s="28"/>
      <c r="H1279" s="28"/>
      <c r="J1279" s="142" t="s">
        <v>398</v>
      </c>
      <c r="K1279" s="142"/>
    </row>
    <row r="1280" spans="1:11" ht="15.75">
      <c r="A1280" s="57"/>
      <c r="B1280" s="58"/>
      <c r="C1280" s="40"/>
      <c r="D1280" s="40"/>
      <c r="E1280" s="28"/>
      <c r="F1280" s="28"/>
      <c r="G1280" s="28"/>
      <c r="H1280" s="28"/>
      <c r="I1280" s="142" t="s">
        <v>449</v>
      </c>
      <c r="J1280" s="142"/>
      <c r="K1280" s="142"/>
    </row>
    <row r="1281" spans="1:11" ht="16.5" thickBot="1">
      <c r="A1281" s="288" t="s">
        <v>362</v>
      </c>
      <c r="B1281" s="289"/>
      <c r="C1281" s="289"/>
      <c r="D1281" s="289"/>
      <c r="E1281" s="289"/>
      <c r="F1281" s="289"/>
      <c r="G1281" s="289"/>
      <c r="H1281" s="289"/>
      <c r="I1281" s="289"/>
      <c r="J1281" s="289"/>
      <c r="K1281" s="289"/>
    </row>
    <row r="1282" spans="1:11" ht="34.5" customHeight="1" thickBot="1">
      <c r="A1282" s="290" t="s">
        <v>453</v>
      </c>
      <c r="B1282" s="291"/>
      <c r="C1282" s="291"/>
      <c r="D1282" s="291"/>
      <c r="E1282" s="291"/>
      <c r="F1282" s="291"/>
      <c r="G1282" s="291"/>
      <c r="H1282" s="291"/>
      <c r="I1282" s="291"/>
      <c r="J1282" s="291"/>
      <c r="K1282" s="292"/>
    </row>
    <row r="1283" spans="1:11" ht="31.5">
      <c r="A1283" s="97" t="s">
        <v>1</v>
      </c>
      <c r="B1283" s="109" t="s">
        <v>3</v>
      </c>
      <c r="C1283" s="109" t="s">
        <v>6</v>
      </c>
      <c r="D1283" s="109" t="s">
        <v>10</v>
      </c>
      <c r="E1283" s="271" t="s">
        <v>14</v>
      </c>
      <c r="F1283" s="272"/>
      <c r="G1283" s="272"/>
      <c r="H1283" s="272"/>
      <c r="I1283" s="272"/>
      <c r="J1283" s="273"/>
      <c r="K1283" s="109" t="s">
        <v>15</v>
      </c>
    </row>
    <row r="1284" spans="1:11" ht="16.5" thickBot="1">
      <c r="A1284" s="103" t="s">
        <v>2</v>
      </c>
      <c r="B1284" s="29" t="s">
        <v>4</v>
      </c>
      <c r="C1284" s="110" t="s">
        <v>7</v>
      </c>
      <c r="D1284" s="110" t="s">
        <v>11</v>
      </c>
      <c r="E1284" s="274"/>
      <c r="F1284" s="275"/>
      <c r="G1284" s="275"/>
      <c r="H1284" s="275"/>
      <c r="I1284" s="275"/>
      <c r="J1284" s="276"/>
      <c r="K1284" s="110" t="s">
        <v>16</v>
      </c>
    </row>
    <row r="1285" spans="1:11" ht="31.5">
      <c r="A1285" s="103"/>
      <c r="B1285" s="29" t="s">
        <v>5</v>
      </c>
      <c r="C1285" s="110" t="s">
        <v>8</v>
      </c>
      <c r="D1285" s="110" t="s">
        <v>12</v>
      </c>
      <c r="E1285" s="110" t="s">
        <v>17</v>
      </c>
      <c r="F1285" s="267" t="s">
        <v>20</v>
      </c>
      <c r="G1285" s="277"/>
      <c r="H1285" s="277"/>
      <c r="I1285" s="277"/>
      <c r="J1285" s="278"/>
      <c r="K1285" s="110" t="s">
        <v>13</v>
      </c>
    </row>
    <row r="1286" spans="1:11" ht="32.25" thickBot="1">
      <c r="A1286" s="103"/>
      <c r="B1286" s="110"/>
      <c r="C1286" s="30" t="s">
        <v>9</v>
      </c>
      <c r="D1286" s="110" t="s">
        <v>13</v>
      </c>
      <c r="E1286" s="110" t="s">
        <v>18</v>
      </c>
      <c r="F1286" s="279"/>
      <c r="G1286" s="280"/>
      <c r="H1286" s="280"/>
      <c r="I1286" s="280"/>
      <c r="J1286" s="281"/>
      <c r="K1286" s="110"/>
    </row>
    <row r="1287" spans="1:11" ht="15.75" customHeight="1">
      <c r="A1287" s="103"/>
      <c r="B1287" s="110"/>
      <c r="C1287" s="110"/>
      <c r="D1287" s="110"/>
      <c r="E1287" s="110" t="s">
        <v>19</v>
      </c>
      <c r="F1287" s="110" t="s">
        <v>21</v>
      </c>
      <c r="G1287" s="110" t="s">
        <v>23</v>
      </c>
      <c r="H1287" s="245" t="s">
        <v>24</v>
      </c>
      <c r="I1287" s="267" t="s">
        <v>313</v>
      </c>
      <c r="J1287" s="278"/>
      <c r="K1287" s="110"/>
    </row>
    <row r="1288" spans="1:11" ht="16.5" thickBot="1">
      <c r="A1288" s="103"/>
      <c r="B1288" s="110"/>
      <c r="C1288" s="110"/>
      <c r="D1288" s="110"/>
      <c r="E1288" s="110"/>
      <c r="F1288" s="30" t="s">
        <v>22</v>
      </c>
      <c r="G1288" s="30" t="s">
        <v>22</v>
      </c>
      <c r="H1288" s="246"/>
      <c r="I1288" s="279"/>
      <c r="J1288" s="281"/>
      <c r="K1288" s="110"/>
    </row>
    <row r="1289" spans="1:11" ht="48.75" customHeight="1" thickBot="1">
      <c r="A1289" s="112"/>
      <c r="B1289" s="117"/>
      <c r="C1289" s="117"/>
      <c r="D1289" s="117"/>
      <c r="E1289" s="117"/>
      <c r="F1289" s="117"/>
      <c r="G1289" s="117"/>
      <c r="H1289" s="282"/>
      <c r="I1289" s="107" t="s">
        <v>314</v>
      </c>
      <c r="J1289" s="107" t="s">
        <v>315</v>
      </c>
      <c r="K1289" s="117"/>
    </row>
    <row r="1290" spans="1:11" ht="16.5" thickBot="1">
      <c r="A1290" s="105">
        <v>1</v>
      </c>
      <c r="B1290" s="125">
        <v>2</v>
      </c>
      <c r="C1290" s="125">
        <v>3</v>
      </c>
      <c r="D1290" s="125">
        <v>4</v>
      </c>
      <c r="E1290" s="125">
        <v>5</v>
      </c>
      <c r="F1290" s="125">
        <v>6</v>
      </c>
      <c r="G1290" s="125">
        <v>7</v>
      </c>
      <c r="H1290" s="125">
        <v>8</v>
      </c>
      <c r="I1290" s="125" t="s">
        <v>363</v>
      </c>
      <c r="J1290" s="125">
        <v>10</v>
      </c>
      <c r="K1290" s="125">
        <v>11</v>
      </c>
    </row>
    <row r="1291" spans="1:11" ht="16.5" thickBot="1">
      <c r="A1291" s="48" t="s">
        <v>375</v>
      </c>
      <c r="B1291" s="293" t="s">
        <v>365</v>
      </c>
      <c r="C1291" s="284"/>
      <c r="D1291" s="284"/>
      <c r="E1291" s="284"/>
      <c r="F1291" s="284"/>
      <c r="G1291" s="284"/>
      <c r="H1291" s="284"/>
      <c r="I1291" s="284"/>
      <c r="J1291" s="284"/>
      <c r="K1291" s="285"/>
    </row>
    <row r="1292" spans="1:11" ht="16.5" customHeight="1" thickBot="1">
      <c r="A1292" s="215"/>
      <c r="B1292" s="229" t="s">
        <v>364</v>
      </c>
      <c r="C1292" s="215"/>
      <c r="D1292" s="104" t="s">
        <v>446</v>
      </c>
      <c r="E1292" s="49">
        <f>E1299</f>
        <v>20976.438950000003</v>
      </c>
      <c r="F1292" s="49"/>
      <c r="G1292" s="49"/>
      <c r="H1292" s="49">
        <f>H1299</f>
        <v>20976.438950000003</v>
      </c>
      <c r="I1292" s="50"/>
      <c r="J1292" s="50"/>
      <c r="K1292" s="212" t="s">
        <v>374</v>
      </c>
    </row>
    <row r="1293" spans="1:11" ht="16.5" thickBot="1">
      <c r="A1293" s="216"/>
      <c r="B1293" s="230"/>
      <c r="C1293" s="216"/>
      <c r="D1293" s="37" t="s">
        <v>29</v>
      </c>
      <c r="E1293" s="51"/>
      <c r="F1293" s="51"/>
      <c r="G1293" s="51"/>
      <c r="H1293" s="51"/>
      <c r="I1293" s="52"/>
      <c r="J1293" s="52"/>
      <c r="K1293" s="213"/>
    </row>
    <row r="1294" spans="1:11" ht="16.5" thickBot="1">
      <c r="A1294" s="216"/>
      <c r="B1294" s="230"/>
      <c r="C1294" s="216"/>
      <c r="D1294" s="37" t="s">
        <v>30</v>
      </c>
      <c r="E1294" s="51">
        <f>E1302</f>
        <v>1586.691</v>
      </c>
      <c r="F1294" s="51"/>
      <c r="G1294" s="51"/>
      <c r="H1294" s="51">
        <f>H1302</f>
        <v>1586.691</v>
      </c>
      <c r="I1294" s="52"/>
      <c r="J1294" s="52"/>
      <c r="K1294" s="213"/>
    </row>
    <row r="1295" spans="1:11" ht="16.5" thickBot="1">
      <c r="A1295" s="216"/>
      <c r="B1295" s="230"/>
      <c r="C1295" s="216"/>
      <c r="D1295" s="37" t="s">
        <v>32</v>
      </c>
      <c r="E1295" s="51">
        <f t="shared" ref="E1295:E1296" si="137">E1303</f>
        <v>9405.1280000000006</v>
      </c>
      <c r="F1295" s="51"/>
      <c r="G1295" s="51"/>
      <c r="H1295" s="51">
        <f t="shared" ref="H1295:H1296" si="138">H1303</f>
        <v>9405.1280000000006</v>
      </c>
      <c r="I1295" s="52"/>
      <c r="J1295" s="52"/>
      <c r="K1295" s="213"/>
    </row>
    <row r="1296" spans="1:11" ht="16.5" thickBot="1">
      <c r="A1296" s="216"/>
      <c r="B1296" s="230"/>
      <c r="C1296" s="216"/>
      <c r="D1296" s="37" t="s">
        <v>331</v>
      </c>
      <c r="E1296" s="51">
        <f t="shared" si="137"/>
        <v>9984.6199500000002</v>
      </c>
      <c r="F1296" s="51"/>
      <c r="G1296" s="51"/>
      <c r="H1296" s="51">
        <f t="shared" si="138"/>
        <v>9984.6199500000002</v>
      </c>
      <c r="I1296" s="52"/>
      <c r="J1296" s="52"/>
      <c r="K1296" s="213"/>
    </row>
    <row r="1297" spans="1:11" ht="16.5" thickBot="1">
      <c r="A1297" s="217"/>
      <c r="B1297" s="231"/>
      <c r="C1297" s="217"/>
      <c r="D1297" s="324" t="s">
        <v>445</v>
      </c>
      <c r="E1297" s="33"/>
      <c r="F1297" s="325"/>
      <c r="G1297" s="33"/>
      <c r="H1297" s="325"/>
      <c r="I1297" s="326"/>
      <c r="J1297" s="326"/>
      <c r="K1297" s="214"/>
    </row>
    <row r="1298" spans="1:11" ht="16.5" thickBot="1">
      <c r="A1298" s="53" t="s">
        <v>376</v>
      </c>
      <c r="B1298" s="293" t="s">
        <v>441</v>
      </c>
      <c r="C1298" s="255"/>
      <c r="D1298" s="255"/>
      <c r="E1298" s="255"/>
      <c r="F1298" s="255"/>
      <c r="G1298" s="255"/>
      <c r="H1298" s="255"/>
      <c r="I1298" s="255"/>
      <c r="J1298" s="255"/>
      <c r="K1298" s="256"/>
    </row>
    <row r="1299" spans="1:11" ht="15.75" customHeight="1">
      <c r="A1299" s="232"/>
      <c r="B1299" s="110"/>
      <c r="C1299" s="232"/>
      <c r="D1299" s="36" t="s">
        <v>446</v>
      </c>
      <c r="E1299" s="261">
        <f>E1302+E1303+E1304</f>
        <v>20976.438950000003</v>
      </c>
      <c r="F1299" s="261"/>
      <c r="G1299" s="261"/>
      <c r="H1299" s="261">
        <f>H1302+H1303+H1304</f>
        <v>20976.438950000003</v>
      </c>
      <c r="I1299" s="261"/>
      <c r="J1299" s="261"/>
      <c r="K1299" s="212" t="s">
        <v>374</v>
      </c>
    </row>
    <row r="1300" spans="1:11" ht="16.5" thickBot="1">
      <c r="A1300" s="233"/>
      <c r="B1300" s="110" t="s">
        <v>386</v>
      </c>
      <c r="C1300" s="233"/>
      <c r="D1300" s="37" t="s">
        <v>26</v>
      </c>
      <c r="E1300" s="228"/>
      <c r="F1300" s="228"/>
      <c r="G1300" s="228"/>
      <c r="H1300" s="228"/>
      <c r="I1300" s="228"/>
      <c r="J1300" s="228"/>
      <c r="K1300" s="213"/>
    </row>
    <row r="1301" spans="1:11" ht="16.5" thickBot="1">
      <c r="A1301" s="233"/>
      <c r="B1301" s="110"/>
      <c r="C1301" s="233"/>
      <c r="D1301" s="117" t="s">
        <v>29</v>
      </c>
      <c r="E1301" s="13"/>
      <c r="F1301" s="13"/>
      <c r="G1301" s="13"/>
      <c r="H1301" s="13"/>
      <c r="I1301" s="13"/>
      <c r="J1301" s="13"/>
      <c r="K1301" s="213"/>
    </row>
    <row r="1302" spans="1:11" ht="16.5" thickBot="1">
      <c r="A1302" s="233"/>
      <c r="B1302" s="110"/>
      <c r="C1302" s="233"/>
      <c r="D1302" s="117" t="s">
        <v>30</v>
      </c>
      <c r="E1302" s="13">
        <f>H1302</f>
        <v>1586.691</v>
      </c>
      <c r="F1302" s="13"/>
      <c r="G1302" s="13"/>
      <c r="H1302" s="13">
        <f>H1309+H1316+H1323+H1330+H1337+H1344+H1351</f>
        <v>1586.691</v>
      </c>
      <c r="I1302" s="13"/>
      <c r="J1302" s="13"/>
      <c r="K1302" s="213"/>
    </row>
    <row r="1303" spans="1:11" ht="16.5" thickBot="1">
      <c r="A1303" s="233"/>
      <c r="B1303" s="110"/>
      <c r="C1303" s="233"/>
      <c r="D1303" s="117" t="s">
        <v>32</v>
      </c>
      <c r="E1303" s="13">
        <f t="shared" ref="E1303" si="139">H1303</f>
        <v>9405.1280000000006</v>
      </c>
      <c r="F1303" s="13"/>
      <c r="G1303" s="13"/>
      <c r="H1303" s="13">
        <f>H1310+H1317+H1324+H1331+H1338+H1345+H1352</f>
        <v>9405.1280000000006</v>
      </c>
      <c r="I1303" s="13"/>
      <c r="J1303" s="13"/>
      <c r="K1303" s="213"/>
    </row>
    <row r="1304" spans="1:11" ht="16.5" thickBot="1">
      <c r="A1304" s="233"/>
      <c r="B1304" s="110"/>
      <c r="C1304" s="233"/>
      <c r="D1304" s="117" t="s">
        <v>331</v>
      </c>
      <c r="E1304" s="13">
        <f>H1304</f>
        <v>9984.6199500000002</v>
      </c>
      <c r="F1304" s="13"/>
      <c r="G1304" s="13"/>
      <c r="H1304" s="13">
        <f>H1311+H1318+H1325+H1332+H1339+H1346+H1353+H1360+H1367</f>
        <v>9984.6199500000002</v>
      </c>
      <c r="I1304" s="13"/>
      <c r="J1304" s="13"/>
      <c r="K1304" s="213"/>
    </row>
    <row r="1305" spans="1:11" ht="16.5" thickBot="1">
      <c r="A1305" s="234"/>
      <c r="B1305" s="110"/>
      <c r="C1305" s="234"/>
      <c r="D1305" s="116" t="s">
        <v>445</v>
      </c>
      <c r="E1305" s="327"/>
      <c r="F1305" s="328"/>
      <c r="G1305" s="327"/>
      <c r="H1305" s="328"/>
      <c r="I1305" s="24"/>
      <c r="J1305" s="24"/>
      <c r="K1305" s="214"/>
    </row>
    <row r="1306" spans="1:11" ht="15.75" customHeight="1">
      <c r="A1306" s="243" t="s">
        <v>377</v>
      </c>
      <c r="B1306" s="212" t="s">
        <v>367</v>
      </c>
      <c r="C1306" s="245"/>
      <c r="D1306" s="36" t="s">
        <v>446</v>
      </c>
      <c r="E1306" s="227">
        <f>F1306+G1306+H1306+I1306+J1306</f>
        <v>19689.045850000002</v>
      </c>
      <c r="F1306" s="227"/>
      <c r="G1306" s="227"/>
      <c r="H1306" s="227">
        <f>H1308+H1309+H1311+H1310</f>
        <v>19689.045850000002</v>
      </c>
      <c r="I1306" s="121"/>
      <c r="J1306" s="227"/>
      <c r="K1306" s="212" t="s">
        <v>374</v>
      </c>
    </row>
    <row r="1307" spans="1:11" ht="16.5" thickBot="1">
      <c r="A1307" s="244"/>
      <c r="B1307" s="213"/>
      <c r="C1307" s="246"/>
      <c r="D1307" s="37" t="s">
        <v>26</v>
      </c>
      <c r="E1307" s="228"/>
      <c r="F1307" s="228"/>
      <c r="G1307" s="228"/>
      <c r="H1307" s="228"/>
      <c r="I1307" s="122"/>
      <c r="J1307" s="228"/>
      <c r="K1307" s="213"/>
    </row>
    <row r="1308" spans="1:11" ht="16.5" thickBot="1">
      <c r="A1308" s="244"/>
      <c r="B1308" s="213"/>
      <c r="C1308" s="246"/>
      <c r="D1308" s="117" t="s">
        <v>29</v>
      </c>
      <c r="E1308" s="13"/>
      <c r="F1308" s="13"/>
      <c r="G1308" s="13"/>
      <c r="H1308" s="13"/>
      <c r="I1308" s="13"/>
      <c r="J1308" s="13"/>
      <c r="K1308" s="213"/>
    </row>
    <row r="1309" spans="1:11" ht="16.5" thickBot="1">
      <c r="A1309" s="244"/>
      <c r="B1309" s="213"/>
      <c r="C1309" s="246"/>
      <c r="D1309" s="117" t="s">
        <v>30</v>
      </c>
      <c r="E1309" s="13">
        <f>H1309</f>
        <v>1586.691</v>
      </c>
      <c r="F1309" s="13"/>
      <c r="G1309" s="13"/>
      <c r="H1309" s="13">
        <f>1065.124+321.567+200</f>
        <v>1586.691</v>
      </c>
      <c r="I1309" s="13"/>
      <c r="J1309" s="13"/>
      <c r="K1309" s="213"/>
    </row>
    <row r="1310" spans="1:11" ht="16.5" thickBot="1">
      <c r="A1310" s="244"/>
      <c r="B1310" s="213"/>
      <c r="C1310" s="246"/>
      <c r="D1310" s="117" t="s">
        <v>32</v>
      </c>
      <c r="E1310" s="13">
        <f>H1310</f>
        <v>8830.4169999999995</v>
      </c>
      <c r="F1310" s="13"/>
      <c r="G1310" s="13"/>
      <c r="H1310" s="13">
        <v>8830.4169999999995</v>
      </c>
      <c r="I1310" s="13"/>
      <c r="J1310" s="13"/>
      <c r="K1310" s="213"/>
    </row>
    <row r="1311" spans="1:11" ht="16.5" thickBot="1">
      <c r="A1311" s="244"/>
      <c r="B1311" s="213"/>
      <c r="C1311" s="246"/>
      <c r="D1311" s="117" t="s">
        <v>331</v>
      </c>
      <c r="E1311" s="13">
        <f>H1311</f>
        <v>9271.9378500000003</v>
      </c>
      <c r="F1311" s="13"/>
      <c r="G1311" s="13"/>
      <c r="H1311" s="13">
        <f>H1310+H1310*5%</f>
        <v>9271.9378500000003</v>
      </c>
      <c r="I1311" s="13"/>
      <c r="J1311" s="13"/>
      <c r="K1311" s="213"/>
    </row>
    <row r="1312" spans="1:11" ht="16.5" thickBot="1">
      <c r="A1312" s="108"/>
      <c r="B1312" s="214"/>
      <c r="C1312" s="103"/>
      <c r="D1312" s="116" t="s">
        <v>445</v>
      </c>
      <c r="E1312" s="327"/>
      <c r="F1312" s="328"/>
      <c r="G1312" s="327"/>
      <c r="H1312" s="328"/>
      <c r="I1312" s="24"/>
      <c r="J1312" s="24"/>
      <c r="K1312" s="214"/>
    </row>
    <row r="1313" spans="1:11" ht="15.75" customHeight="1">
      <c r="A1313" s="215" t="s">
        <v>378</v>
      </c>
      <c r="B1313" s="215" t="s">
        <v>368</v>
      </c>
      <c r="C1313" s="215"/>
      <c r="D1313" s="54" t="s">
        <v>446</v>
      </c>
      <c r="E1313" s="227">
        <f>F1313+G1313+H1313+I1313+J1313</f>
        <v>0</v>
      </c>
      <c r="F1313" s="227"/>
      <c r="G1313" s="227"/>
      <c r="H1313" s="227">
        <f>H1315+H1316+H1318+H1317</f>
        <v>0</v>
      </c>
      <c r="I1313" s="227"/>
      <c r="J1313" s="227"/>
      <c r="K1313" s="212" t="s">
        <v>374</v>
      </c>
    </row>
    <row r="1314" spans="1:11" ht="16.5" thickBot="1">
      <c r="A1314" s="216"/>
      <c r="B1314" s="216"/>
      <c r="C1314" s="216"/>
      <c r="D1314" s="37" t="s">
        <v>26</v>
      </c>
      <c r="E1314" s="228"/>
      <c r="F1314" s="228"/>
      <c r="G1314" s="228"/>
      <c r="H1314" s="228"/>
      <c r="I1314" s="228"/>
      <c r="J1314" s="228"/>
      <c r="K1314" s="213"/>
    </row>
    <row r="1315" spans="1:11" ht="16.5" thickBot="1">
      <c r="A1315" s="216"/>
      <c r="B1315" s="216"/>
      <c r="C1315" s="216"/>
      <c r="D1315" s="117" t="s">
        <v>29</v>
      </c>
      <c r="E1315" s="13"/>
      <c r="F1315" s="13"/>
      <c r="G1315" s="13"/>
      <c r="H1315" s="13"/>
      <c r="I1315" s="13"/>
      <c r="J1315" s="13"/>
      <c r="K1315" s="213"/>
    </row>
    <row r="1316" spans="1:11" ht="16.5" thickBot="1">
      <c r="A1316" s="216"/>
      <c r="B1316" s="216"/>
      <c r="C1316" s="216"/>
      <c r="D1316" s="117" t="s">
        <v>30</v>
      </c>
      <c r="E1316" s="13">
        <f>H1316</f>
        <v>0</v>
      </c>
      <c r="F1316" s="13"/>
      <c r="G1316" s="13"/>
      <c r="H1316" s="13">
        <v>0</v>
      </c>
      <c r="I1316" s="13"/>
      <c r="J1316" s="13"/>
      <c r="K1316" s="213"/>
    </row>
    <row r="1317" spans="1:11" ht="16.5" thickBot="1">
      <c r="A1317" s="216"/>
      <c r="B1317" s="216"/>
      <c r="C1317" s="216"/>
      <c r="D1317" s="117" t="s">
        <v>32</v>
      </c>
      <c r="E1317" s="13">
        <f t="shared" ref="E1317:E1318" si="140">H1317</f>
        <v>0</v>
      </c>
      <c r="F1317" s="13"/>
      <c r="G1317" s="13"/>
      <c r="H1317" s="13">
        <v>0</v>
      </c>
      <c r="I1317" s="13"/>
      <c r="J1317" s="13"/>
      <c r="K1317" s="213"/>
    </row>
    <row r="1318" spans="1:11" ht="16.5" thickBot="1">
      <c r="A1318" s="216"/>
      <c r="B1318" s="216"/>
      <c r="C1318" s="216"/>
      <c r="D1318" s="117" t="s">
        <v>331</v>
      </c>
      <c r="E1318" s="13">
        <f t="shared" si="140"/>
        <v>0</v>
      </c>
      <c r="F1318" s="13"/>
      <c r="G1318" s="13"/>
      <c r="H1318" s="13">
        <v>0</v>
      </c>
      <c r="I1318" s="13"/>
      <c r="J1318" s="13"/>
      <c r="K1318" s="213"/>
    </row>
    <row r="1319" spans="1:11" ht="16.5" thickBot="1">
      <c r="A1319" s="217"/>
      <c r="B1319" s="217"/>
      <c r="C1319" s="217"/>
      <c r="D1319" s="116" t="s">
        <v>445</v>
      </c>
      <c r="E1319" s="327"/>
      <c r="F1319" s="328"/>
      <c r="G1319" s="327"/>
      <c r="H1319" s="328"/>
      <c r="I1319" s="24"/>
      <c r="J1319" s="24"/>
      <c r="K1319" s="214"/>
    </row>
    <row r="1320" spans="1:11" ht="15.75" customHeight="1">
      <c r="A1320" s="243" t="s">
        <v>379</v>
      </c>
      <c r="B1320" s="245" t="s">
        <v>369</v>
      </c>
      <c r="C1320" s="245"/>
      <c r="D1320" s="119" t="s">
        <v>446</v>
      </c>
      <c r="E1320" s="227">
        <f>F1320+G1320+H1320+I1320+J1320</f>
        <v>95</v>
      </c>
      <c r="F1320" s="227"/>
      <c r="G1320" s="227"/>
      <c r="H1320" s="227">
        <f>H1322+H1323+H1325+H1324</f>
        <v>95</v>
      </c>
      <c r="I1320" s="121"/>
      <c r="J1320" s="227"/>
      <c r="K1320" s="212" t="s">
        <v>374</v>
      </c>
    </row>
    <row r="1321" spans="1:11" ht="16.5" thickBot="1">
      <c r="A1321" s="244"/>
      <c r="B1321" s="262"/>
      <c r="C1321" s="246"/>
      <c r="D1321" s="64" t="s">
        <v>26</v>
      </c>
      <c r="E1321" s="228"/>
      <c r="F1321" s="228"/>
      <c r="G1321" s="228"/>
      <c r="H1321" s="228"/>
      <c r="I1321" s="122"/>
      <c r="J1321" s="228"/>
      <c r="K1321" s="213"/>
    </row>
    <row r="1322" spans="1:11" ht="16.5" thickBot="1">
      <c r="A1322" s="244"/>
      <c r="B1322" s="262"/>
      <c r="C1322" s="246"/>
      <c r="D1322" s="112" t="s">
        <v>29</v>
      </c>
      <c r="E1322" s="13"/>
      <c r="F1322" s="13"/>
      <c r="G1322" s="13"/>
      <c r="H1322" s="13"/>
      <c r="I1322" s="13"/>
      <c r="J1322" s="13"/>
      <c r="K1322" s="213"/>
    </row>
    <row r="1323" spans="1:11" ht="16.5" thickBot="1">
      <c r="A1323" s="244"/>
      <c r="B1323" s="262"/>
      <c r="C1323" s="246"/>
      <c r="D1323" s="112" t="s">
        <v>30</v>
      </c>
      <c r="E1323" s="13">
        <f>H1323</f>
        <v>0</v>
      </c>
      <c r="F1323" s="13"/>
      <c r="G1323" s="13"/>
      <c r="H1323" s="13">
        <v>0</v>
      </c>
      <c r="I1323" s="13"/>
      <c r="J1323" s="13"/>
      <c r="K1323" s="213"/>
    </row>
    <row r="1324" spans="1:11" ht="16.5" thickBot="1">
      <c r="A1324" s="244"/>
      <c r="B1324" s="262"/>
      <c r="C1324" s="246"/>
      <c r="D1324" s="112" t="s">
        <v>32</v>
      </c>
      <c r="E1324" s="13">
        <f t="shared" ref="E1324:E1325" si="141">H1324</f>
        <v>45</v>
      </c>
      <c r="F1324" s="13"/>
      <c r="G1324" s="13"/>
      <c r="H1324" s="13">
        <v>45</v>
      </c>
      <c r="I1324" s="13"/>
      <c r="J1324" s="13"/>
      <c r="K1324" s="213"/>
    </row>
    <row r="1325" spans="1:11" ht="16.5" thickBot="1">
      <c r="A1325" s="244"/>
      <c r="B1325" s="262"/>
      <c r="C1325" s="246"/>
      <c r="D1325" s="112" t="s">
        <v>331</v>
      </c>
      <c r="E1325" s="13">
        <f t="shared" si="141"/>
        <v>50</v>
      </c>
      <c r="F1325" s="35"/>
      <c r="G1325" s="35"/>
      <c r="H1325" s="35">
        <v>50</v>
      </c>
      <c r="I1325" s="35"/>
      <c r="J1325" s="35"/>
      <c r="K1325" s="213"/>
    </row>
    <row r="1326" spans="1:11" ht="16.5" thickBot="1">
      <c r="A1326" s="108"/>
      <c r="B1326" s="98"/>
      <c r="C1326" s="103"/>
      <c r="D1326" s="116" t="s">
        <v>445</v>
      </c>
      <c r="E1326" s="327"/>
      <c r="F1326" s="328"/>
      <c r="G1326" s="327"/>
      <c r="H1326" s="328"/>
      <c r="I1326" s="24"/>
      <c r="J1326" s="24"/>
      <c r="K1326" s="214"/>
    </row>
    <row r="1327" spans="1:11" ht="15.75" customHeight="1">
      <c r="A1327" s="97" t="s">
        <v>380</v>
      </c>
      <c r="B1327" s="245" t="s">
        <v>373</v>
      </c>
      <c r="C1327" s="97"/>
      <c r="D1327" s="36" t="s">
        <v>446</v>
      </c>
      <c r="E1327" s="263">
        <f>E1329+E1330+E1331+E1332</f>
        <v>356.27760000000001</v>
      </c>
      <c r="F1327" s="265"/>
      <c r="G1327" s="265"/>
      <c r="H1327" s="263">
        <f>H1330+H1331+H1332</f>
        <v>356.27760000000001</v>
      </c>
      <c r="I1327" s="265"/>
      <c r="J1327" s="265"/>
      <c r="K1327" s="212" t="s">
        <v>374</v>
      </c>
    </row>
    <row r="1328" spans="1:11" ht="16.5" thickBot="1">
      <c r="A1328" s="103"/>
      <c r="B1328" s="262"/>
      <c r="C1328" s="103"/>
      <c r="D1328" s="37" t="s">
        <v>26</v>
      </c>
      <c r="E1328" s="264"/>
      <c r="F1328" s="266"/>
      <c r="G1328" s="266"/>
      <c r="H1328" s="264"/>
      <c r="I1328" s="266"/>
      <c r="J1328" s="266"/>
      <c r="K1328" s="213"/>
    </row>
    <row r="1329" spans="1:11" ht="16.5" thickBot="1">
      <c r="A1329" s="103"/>
      <c r="B1329" s="262"/>
      <c r="C1329" s="103"/>
      <c r="D1329" s="117" t="s">
        <v>29</v>
      </c>
      <c r="E1329" s="55"/>
      <c r="F1329" s="27"/>
      <c r="G1329" s="27"/>
      <c r="H1329" s="27"/>
      <c r="I1329" s="27"/>
      <c r="J1329" s="27"/>
      <c r="K1329" s="213"/>
    </row>
    <row r="1330" spans="1:11" ht="16.5" thickBot="1">
      <c r="A1330" s="103"/>
      <c r="B1330" s="262"/>
      <c r="C1330" s="103"/>
      <c r="D1330" s="117" t="s">
        <v>30</v>
      </c>
      <c r="E1330" s="27">
        <f>H1330</f>
        <v>0</v>
      </c>
      <c r="F1330" s="27"/>
      <c r="G1330" s="27"/>
      <c r="H1330" s="27">
        <v>0</v>
      </c>
      <c r="I1330" s="27"/>
      <c r="J1330" s="27"/>
      <c r="K1330" s="213"/>
    </row>
    <row r="1331" spans="1:11" ht="16.5" thickBot="1">
      <c r="A1331" s="103"/>
      <c r="B1331" s="262"/>
      <c r="C1331" s="103"/>
      <c r="D1331" s="117" t="s">
        <v>32</v>
      </c>
      <c r="E1331" s="27">
        <f t="shared" ref="E1331:E1332" si="142">H1331</f>
        <v>169.65600000000001</v>
      </c>
      <c r="F1331" s="27"/>
      <c r="G1331" s="27"/>
      <c r="H1331" s="27">
        <v>169.65600000000001</v>
      </c>
      <c r="I1331" s="27"/>
      <c r="J1331" s="27"/>
      <c r="K1331" s="213"/>
    </row>
    <row r="1332" spans="1:11" ht="16.5" thickBot="1">
      <c r="A1332" s="103"/>
      <c r="B1332" s="262"/>
      <c r="C1332" s="103"/>
      <c r="D1332" s="32" t="s">
        <v>331</v>
      </c>
      <c r="E1332" s="27">
        <f t="shared" si="142"/>
        <v>186.6216</v>
      </c>
      <c r="F1332" s="13"/>
      <c r="G1332" s="13"/>
      <c r="H1332" s="13">
        <f>H1331+H1331*10%</f>
        <v>186.6216</v>
      </c>
      <c r="I1332" s="13"/>
      <c r="J1332" s="13"/>
      <c r="K1332" s="213"/>
    </row>
    <row r="1333" spans="1:11" ht="16.5" thickBot="1">
      <c r="A1333" s="112"/>
      <c r="B1333" s="98"/>
      <c r="C1333" s="112"/>
      <c r="D1333" s="116" t="s">
        <v>445</v>
      </c>
      <c r="E1333" s="327"/>
      <c r="F1333" s="328"/>
      <c r="G1333" s="327"/>
      <c r="H1333" s="328"/>
      <c r="I1333" s="24"/>
      <c r="J1333" s="24"/>
      <c r="K1333" s="214"/>
    </row>
    <row r="1334" spans="1:11" ht="15.75" customHeight="1">
      <c r="A1334" s="215" t="s">
        <v>381</v>
      </c>
      <c r="B1334" s="212" t="s">
        <v>370</v>
      </c>
      <c r="C1334" s="246"/>
      <c r="D1334" s="36" t="s">
        <v>446</v>
      </c>
      <c r="E1334" s="261">
        <f>F1334+G1334+H1334+I1334+J1334</f>
        <v>13.5891</v>
      </c>
      <c r="F1334" s="261"/>
      <c r="G1334" s="261"/>
      <c r="H1334" s="261">
        <f>H1336+H1337+H1339+H1338</f>
        <v>13.5891</v>
      </c>
      <c r="I1334" s="126"/>
      <c r="J1334" s="261"/>
      <c r="K1334" s="212" t="s">
        <v>374</v>
      </c>
    </row>
    <row r="1335" spans="1:11" ht="16.5" thickBot="1">
      <c r="A1335" s="216"/>
      <c r="B1335" s="213"/>
      <c r="C1335" s="246"/>
      <c r="D1335" s="37" t="s">
        <v>26</v>
      </c>
      <c r="E1335" s="228"/>
      <c r="F1335" s="228"/>
      <c r="G1335" s="228"/>
      <c r="H1335" s="228"/>
      <c r="I1335" s="122"/>
      <c r="J1335" s="228"/>
      <c r="K1335" s="213"/>
    </row>
    <row r="1336" spans="1:11" ht="16.5" thickBot="1">
      <c r="A1336" s="216"/>
      <c r="B1336" s="213"/>
      <c r="C1336" s="246"/>
      <c r="D1336" s="117" t="s">
        <v>29</v>
      </c>
      <c r="E1336" s="13"/>
      <c r="F1336" s="13"/>
      <c r="G1336" s="13"/>
      <c r="H1336" s="13"/>
      <c r="I1336" s="13"/>
      <c r="J1336" s="13"/>
      <c r="K1336" s="213"/>
    </row>
    <row r="1337" spans="1:11" ht="16.5" thickBot="1">
      <c r="A1337" s="216"/>
      <c r="B1337" s="213"/>
      <c r="C1337" s="246"/>
      <c r="D1337" s="117" t="s">
        <v>30</v>
      </c>
      <c r="E1337" s="13">
        <f>H1337</f>
        <v>0</v>
      </c>
      <c r="F1337" s="13"/>
      <c r="G1337" s="13"/>
      <c r="H1337" s="13">
        <v>0</v>
      </c>
      <c r="I1337" s="13"/>
      <c r="J1337" s="13"/>
      <c r="K1337" s="213"/>
    </row>
    <row r="1338" spans="1:11" ht="16.5" thickBot="1">
      <c r="A1338" s="216"/>
      <c r="B1338" s="213"/>
      <c r="C1338" s="246"/>
      <c r="D1338" s="117" t="s">
        <v>32</v>
      </c>
      <c r="E1338" s="13">
        <f t="shared" ref="E1338:E1339" si="143">H1338</f>
        <v>6.4710000000000001</v>
      </c>
      <c r="F1338" s="13"/>
      <c r="G1338" s="13"/>
      <c r="H1338" s="13">
        <v>6.4710000000000001</v>
      </c>
      <c r="I1338" s="13"/>
      <c r="J1338" s="13"/>
      <c r="K1338" s="213"/>
    </row>
    <row r="1339" spans="1:11" ht="16.5" thickBot="1">
      <c r="A1339" s="216"/>
      <c r="B1339" s="213"/>
      <c r="C1339" s="246"/>
      <c r="D1339" s="117" t="s">
        <v>331</v>
      </c>
      <c r="E1339" s="13">
        <f t="shared" si="143"/>
        <v>7.1181000000000001</v>
      </c>
      <c r="F1339" s="13"/>
      <c r="G1339" s="13"/>
      <c r="H1339" s="13">
        <f>H1338+H1338*10%</f>
        <v>7.1181000000000001</v>
      </c>
      <c r="I1339" s="13"/>
      <c r="J1339" s="13"/>
      <c r="K1339" s="213"/>
    </row>
    <row r="1340" spans="1:11" ht="16.5" thickBot="1">
      <c r="A1340" s="217"/>
      <c r="B1340" s="214"/>
      <c r="C1340" s="103"/>
      <c r="D1340" s="116" t="s">
        <v>445</v>
      </c>
      <c r="E1340" s="327"/>
      <c r="F1340" s="328"/>
      <c r="G1340" s="327"/>
      <c r="H1340" s="328"/>
      <c r="I1340" s="24"/>
      <c r="J1340" s="24"/>
      <c r="K1340" s="214"/>
    </row>
    <row r="1341" spans="1:11" ht="15.75" customHeight="1">
      <c r="A1341" s="215" t="s">
        <v>382</v>
      </c>
      <c r="B1341" s="212" t="s">
        <v>371</v>
      </c>
      <c r="C1341" s="215"/>
      <c r="D1341" s="54" t="s">
        <v>446</v>
      </c>
      <c r="E1341" s="227">
        <f>F1341+G1341+H1341+I1341+J1341</f>
        <v>206.38800000000001</v>
      </c>
      <c r="F1341" s="227"/>
      <c r="G1341" s="227"/>
      <c r="H1341" s="227">
        <f>H1343+H1344+H1346+H1345</f>
        <v>206.38800000000001</v>
      </c>
      <c r="I1341" s="227"/>
      <c r="J1341" s="227"/>
      <c r="K1341" s="212" t="s">
        <v>374</v>
      </c>
    </row>
    <row r="1342" spans="1:11" ht="16.5" thickBot="1">
      <c r="A1342" s="216"/>
      <c r="B1342" s="213"/>
      <c r="C1342" s="216"/>
      <c r="D1342" s="37" t="s">
        <v>26</v>
      </c>
      <c r="E1342" s="228"/>
      <c r="F1342" s="228"/>
      <c r="G1342" s="228"/>
      <c r="H1342" s="228"/>
      <c r="I1342" s="228"/>
      <c r="J1342" s="228"/>
      <c r="K1342" s="213"/>
    </row>
    <row r="1343" spans="1:11" ht="16.5" thickBot="1">
      <c r="A1343" s="216"/>
      <c r="B1343" s="213"/>
      <c r="C1343" s="216"/>
      <c r="D1343" s="117" t="s">
        <v>29</v>
      </c>
      <c r="E1343" s="13"/>
      <c r="F1343" s="13"/>
      <c r="G1343" s="13"/>
      <c r="H1343" s="13"/>
      <c r="I1343" s="13"/>
      <c r="J1343" s="13"/>
      <c r="K1343" s="213"/>
    </row>
    <row r="1344" spans="1:11" ht="16.5" thickBot="1">
      <c r="A1344" s="216"/>
      <c r="B1344" s="213"/>
      <c r="C1344" s="216"/>
      <c r="D1344" s="117" t="s">
        <v>30</v>
      </c>
      <c r="E1344" s="13">
        <f>H1344</f>
        <v>0</v>
      </c>
      <c r="F1344" s="13"/>
      <c r="G1344" s="13"/>
      <c r="H1344" s="13">
        <v>0</v>
      </c>
      <c r="I1344" s="13"/>
      <c r="J1344" s="13"/>
      <c r="K1344" s="213"/>
    </row>
    <row r="1345" spans="1:11" ht="16.5" thickBot="1">
      <c r="A1345" s="216"/>
      <c r="B1345" s="213"/>
      <c r="C1345" s="216"/>
      <c r="D1345" s="117" t="s">
        <v>32</v>
      </c>
      <c r="E1345" s="13">
        <f t="shared" ref="E1345:E1346" si="144">H1345</f>
        <v>98.28</v>
      </c>
      <c r="F1345" s="13"/>
      <c r="G1345" s="13"/>
      <c r="H1345" s="13">
        <v>98.28</v>
      </c>
      <c r="I1345" s="13"/>
      <c r="J1345" s="13"/>
      <c r="K1345" s="213"/>
    </row>
    <row r="1346" spans="1:11" ht="16.5" thickBot="1">
      <c r="A1346" s="216"/>
      <c r="B1346" s="213"/>
      <c r="C1346" s="216"/>
      <c r="D1346" s="117" t="s">
        <v>331</v>
      </c>
      <c r="E1346" s="13">
        <f t="shared" si="144"/>
        <v>108.108</v>
      </c>
      <c r="F1346" s="13"/>
      <c r="G1346" s="13"/>
      <c r="H1346" s="13">
        <f>H1345+H1345*10%</f>
        <v>108.108</v>
      </c>
      <c r="I1346" s="13"/>
      <c r="J1346" s="13"/>
      <c r="K1346" s="213"/>
    </row>
    <row r="1347" spans="1:11" ht="16.5" thickBot="1">
      <c r="A1347" s="217"/>
      <c r="B1347" s="214"/>
      <c r="C1347" s="217"/>
      <c r="D1347" s="116" t="s">
        <v>445</v>
      </c>
      <c r="E1347" s="327"/>
      <c r="F1347" s="328"/>
      <c r="G1347" s="327"/>
      <c r="H1347" s="328"/>
      <c r="I1347" s="24"/>
      <c r="J1347" s="24"/>
      <c r="K1347" s="214"/>
    </row>
    <row r="1348" spans="1:11" ht="15.75" customHeight="1">
      <c r="A1348" s="215" t="s">
        <v>383</v>
      </c>
      <c r="B1348" s="215" t="s">
        <v>372</v>
      </c>
      <c r="C1348" s="215"/>
      <c r="D1348" s="54" t="s">
        <v>446</v>
      </c>
      <c r="E1348" s="227">
        <f>F1348+G1348+H1348+I1348+J1348</f>
        <v>536.13840000000005</v>
      </c>
      <c r="F1348" s="227"/>
      <c r="G1348" s="227"/>
      <c r="H1348" s="227">
        <f>H1350+H1351+H1353+H1352</f>
        <v>536.13840000000005</v>
      </c>
      <c r="I1348" s="227"/>
      <c r="J1348" s="227"/>
      <c r="K1348" s="212" t="s">
        <v>374</v>
      </c>
    </row>
    <row r="1349" spans="1:11" ht="16.5" thickBot="1">
      <c r="A1349" s="216"/>
      <c r="B1349" s="216"/>
      <c r="C1349" s="216"/>
      <c r="D1349" s="37" t="s">
        <v>26</v>
      </c>
      <c r="E1349" s="228"/>
      <c r="F1349" s="228"/>
      <c r="G1349" s="228"/>
      <c r="H1349" s="228"/>
      <c r="I1349" s="228"/>
      <c r="J1349" s="228"/>
      <c r="K1349" s="213"/>
    </row>
    <row r="1350" spans="1:11" ht="16.5" thickBot="1">
      <c r="A1350" s="216"/>
      <c r="B1350" s="216"/>
      <c r="C1350" s="216"/>
      <c r="D1350" s="117" t="s">
        <v>29</v>
      </c>
      <c r="E1350" s="13"/>
      <c r="F1350" s="13"/>
      <c r="G1350" s="13"/>
      <c r="H1350" s="13"/>
      <c r="I1350" s="13"/>
      <c r="J1350" s="13"/>
      <c r="K1350" s="213"/>
    </row>
    <row r="1351" spans="1:11" ht="16.5" thickBot="1">
      <c r="A1351" s="216"/>
      <c r="B1351" s="216"/>
      <c r="C1351" s="216"/>
      <c r="D1351" s="117" t="s">
        <v>30</v>
      </c>
      <c r="E1351" s="13">
        <f>H1351</f>
        <v>0</v>
      </c>
      <c r="F1351" s="13"/>
      <c r="G1351" s="13"/>
      <c r="H1351" s="13">
        <v>0</v>
      </c>
      <c r="I1351" s="13"/>
      <c r="J1351" s="13"/>
      <c r="K1351" s="213"/>
    </row>
    <row r="1352" spans="1:11" ht="16.5" thickBot="1">
      <c r="A1352" s="216"/>
      <c r="B1352" s="216"/>
      <c r="C1352" s="216"/>
      <c r="D1352" s="117" t="s">
        <v>32</v>
      </c>
      <c r="E1352" s="13">
        <f t="shared" ref="E1352:E1353" si="145">H1352</f>
        <v>255.304</v>
      </c>
      <c r="F1352" s="13"/>
      <c r="G1352" s="13"/>
      <c r="H1352" s="13">
        <v>255.304</v>
      </c>
      <c r="I1352" s="13"/>
      <c r="J1352" s="13"/>
      <c r="K1352" s="213"/>
    </row>
    <row r="1353" spans="1:11" ht="16.5" thickBot="1">
      <c r="A1353" s="216"/>
      <c r="B1353" s="216"/>
      <c r="C1353" s="216"/>
      <c r="D1353" s="117" t="s">
        <v>331</v>
      </c>
      <c r="E1353" s="13">
        <f t="shared" si="145"/>
        <v>280.83440000000002</v>
      </c>
      <c r="F1353" s="13"/>
      <c r="G1353" s="13"/>
      <c r="H1353" s="13">
        <f>H1352+H1352*10%</f>
        <v>280.83440000000002</v>
      </c>
      <c r="I1353" s="13"/>
      <c r="J1353" s="13"/>
      <c r="K1353" s="213"/>
    </row>
    <row r="1354" spans="1:11" ht="16.5" thickBot="1">
      <c r="A1354" s="217"/>
      <c r="B1354" s="217"/>
      <c r="C1354" s="217"/>
      <c r="D1354" s="116" t="s">
        <v>445</v>
      </c>
      <c r="E1354" s="327"/>
      <c r="F1354" s="328"/>
      <c r="G1354" s="327"/>
      <c r="H1354" s="328"/>
      <c r="I1354" s="24"/>
      <c r="J1354" s="24"/>
      <c r="K1354" s="214"/>
    </row>
    <row r="1355" spans="1:11" ht="16.5" customHeight="1">
      <c r="A1355" s="215" t="s">
        <v>437</v>
      </c>
      <c r="B1355" s="212" t="s">
        <v>439</v>
      </c>
      <c r="C1355" s="97"/>
      <c r="D1355" s="54" t="s">
        <v>446</v>
      </c>
      <c r="E1355" s="257">
        <f>E1360</f>
        <v>50</v>
      </c>
      <c r="F1355" s="257"/>
      <c r="G1355" s="257"/>
      <c r="H1355" s="257">
        <f>H1360</f>
        <v>50</v>
      </c>
      <c r="I1355" s="259"/>
      <c r="J1355" s="259"/>
      <c r="K1355" s="212" t="s">
        <v>374</v>
      </c>
    </row>
    <row r="1356" spans="1:11" ht="16.5" thickBot="1">
      <c r="A1356" s="216"/>
      <c r="B1356" s="213"/>
      <c r="C1356" s="103"/>
      <c r="D1356" s="37" t="s">
        <v>26</v>
      </c>
      <c r="E1356" s="258"/>
      <c r="F1356" s="258"/>
      <c r="G1356" s="258"/>
      <c r="H1356" s="258"/>
      <c r="I1356" s="260"/>
      <c r="J1356" s="260"/>
      <c r="K1356" s="213"/>
    </row>
    <row r="1357" spans="1:11" ht="16.5" thickBot="1">
      <c r="A1357" s="216"/>
      <c r="B1357" s="213"/>
      <c r="C1357" s="103"/>
      <c r="D1357" s="117" t="s">
        <v>29</v>
      </c>
      <c r="E1357" s="35"/>
      <c r="F1357" s="35"/>
      <c r="G1357" s="35"/>
      <c r="H1357" s="35"/>
      <c r="I1357" s="35"/>
      <c r="J1357" s="35"/>
      <c r="K1357" s="213"/>
    </row>
    <row r="1358" spans="1:11" ht="16.5" thickBot="1">
      <c r="A1358" s="216"/>
      <c r="B1358" s="213"/>
      <c r="C1358" s="103"/>
      <c r="D1358" s="117" t="s">
        <v>30</v>
      </c>
      <c r="E1358" s="27"/>
      <c r="F1358" s="27"/>
      <c r="G1358" s="27"/>
      <c r="H1358" s="27"/>
      <c r="I1358" s="27"/>
      <c r="J1358" s="27"/>
      <c r="K1358" s="213"/>
    </row>
    <row r="1359" spans="1:11" ht="16.5" thickBot="1">
      <c r="A1359" s="216"/>
      <c r="B1359" s="213"/>
      <c r="C1359" s="103"/>
      <c r="D1359" s="117" t="s">
        <v>32</v>
      </c>
      <c r="E1359" s="35"/>
      <c r="F1359" s="35"/>
      <c r="G1359" s="35"/>
      <c r="H1359" s="35"/>
      <c r="I1359" s="35"/>
      <c r="J1359" s="35"/>
      <c r="K1359" s="213"/>
    </row>
    <row r="1360" spans="1:11" ht="16.5" thickBot="1">
      <c r="A1360" s="216"/>
      <c r="B1360" s="213"/>
      <c r="C1360" s="103"/>
      <c r="D1360" s="117" t="s">
        <v>331</v>
      </c>
      <c r="E1360" s="27">
        <f>H1360</f>
        <v>50</v>
      </c>
      <c r="F1360" s="27"/>
      <c r="G1360" s="27"/>
      <c r="H1360" s="27">
        <v>50</v>
      </c>
      <c r="I1360" s="27"/>
      <c r="J1360" s="27"/>
      <c r="K1360" s="213"/>
    </row>
    <row r="1361" spans="1:11" ht="16.5" thickBot="1">
      <c r="A1361" s="216"/>
      <c r="B1361" s="214"/>
      <c r="C1361" s="103"/>
      <c r="D1361" s="116" t="s">
        <v>445</v>
      </c>
      <c r="E1361" s="327"/>
      <c r="F1361" s="328"/>
      <c r="G1361" s="327"/>
      <c r="H1361" s="328"/>
      <c r="I1361" s="24"/>
      <c r="J1361" s="24"/>
      <c r="K1361" s="214"/>
    </row>
    <row r="1362" spans="1:11" ht="16.5" customHeight="1">
      <c r="A1362" s="215" t="s">
        <v>438</v>
      </c>
      <c r="B1362" s="212" t="s">
        <v>440</v>
      </c>
      <c r="C1362" s="215"/>
      <c r="D1362" s="54" t="s">
        <v>446</v>
      </c>
      <c r="E1362" s="257">
        <f>E1367</f>
        <v>30</v>
      </c>
      <c r="F1362" s="257"/>
      <c r="G1362" s="257"/>
      <c r="H1362" s="257">
        <f>H1367</f>
        <v>30</v>
      </c>
      <c r="I1362" s="259"/>
      <c r="J1362" s="259"/>
      <c r="K1362" s="212" t="s">
        <v>374</v>
      </c>
    </row>
    <row r="1363" spans="1:11" ht="16.5" thickBot="1">
      <c r="A1363" s="216"/>
      <c r="B1363" s="213"/>
      <c r="C1363" s="216"/>
      <c r="D1363" s="37" t="s">
        <v>26</v>
      </c>
      <c r="E1363" s="258"/>
      <c r="F1363" s="258"/>
      <c r="G1363" s="258"/>
      <c r="H1363" s="258"/>
      <c r="I1363" s="260"/>
      <c r="J1363" s="260"/>
      <c r="K1363" s="213"/>
    </row>
    <row r="1364" spans="1:11" ht="16.5" thickBot="1">
      <c r="A1364" s="216"/>
      <c r="B1364" s="213"/>
      <c r="C1364" s="216"/>
      <c r="D1364" s="117" t="s">
        <v>29</v>
      </c>
      <c r="E1364" s="27"/>
      <c r="F1364" s="27"/>
      <c r="G1364" s="27"/>
      <c r="H1364" s="27"/>
      <c r="I1364" s="27"/>
      <c r="J1364" s="27"/>
      <c r="K1364" s="213"/>
    </row>
    <row r="1365" spans="1:11" ht="16.5" thickBot="1">
      <c r="A1365" s="216"/>
      <c r="B1365" s="213"/>
      <c r="C1365" s="216"/>
      <c r="D1365" s="117" t="s">
        <v>30</v>
      </c>
      <c r="E1365" s="28"/>
      <c r="F1365" s="99"/>
      <c r="G1365" s="28"/>
      <c r="H1365" s="99"/>
      <c r="I1365" s="28"/>
      <c r="J1365" s="99"/>
      <c r="K1365" s="213"/>
    </row>
    <row r="1366" spans="1:11" ht="16.5" thickBot="1">
      <c r="A1366" s="216"/>
      <c r="B1366" s="213"/>
      <c r="C1366" s="216"/>
      <c r="D1366" s="117" t="s">
        <v>32</v>
      </c>
      <c r="E1366" s="66"/>
      <c r="F1366" s="68"/>
      <c r="G1366" s="67"/>
      <c r="H1366" s="68"/>
      <c r="I1366" s="67"/>
      <c r="J1366" s="68"/>
      <c r="K1366" s="213"/>
    </row>
    <row r="1367" spans="1:11" ht="16.5" thickBot="1">
      <c r="A1367" s="216"/>
      <c r="B1367" s="213"/>
      <c r="C1367" s="216"/>
      <c r="D1367" s="117" t="s">
        <v>331</v>
      </c>
      <c r="E1367" s="59">
        <f>H1367</f>
        <v>30</v>
      </c>
      <c r="F1367" s="18"/>
      <c r="G1367" s="27"/>
      <c r="H1367" s="27">
        <v>30</v>
      </c>
      <c r="I1367" s="27"/>
      <c r="J1367" s="27"/>
      <c r="K1367" s="213"/>
    </row>
    <row r="1368" spans="1:11" ht="16.5" thickBot="1">
      <c r="A1368" s="217"/>
      <c r="B1368" s="214"/>
      <c r="C1368" s="217"/>
      <c r="D1368" s="116" t="s">
        <v>445</v>
      </c>
      <c r="E1368" s="327"/>
      <c r="F1368" s="328"/>
      <c r="G1368" s="327"/>
      <c r="H1368" s="328"/>
      <c r="I1368" s="24"/>
      <c r="J1368" s="24"/>
      <c r="K1368" s="214"/>
    </row>
    <row r="1369" spans="1:11" ht="15.75">
      <c r="A1369" s="224"/>
      <c r="B1369" s="119" t="s">
        <v>35</v>
      </c>
      <c r="C1369" s="221"/>
      <c r="D1369" s="54" t="s">
        <v>446</v>
      </c>
      <c r="E1369" s="227">
        <f>E16+E675+E963+E1299</f>
        <v>243008.27695</v>
      </c>
      <c r="F1369" s="227"/>
      <c r="G1369" s="227">
        <f>G16+G675+G963+G1299</f>
        <v>19792.460000000003</v>
      </c>
      <c r="H1369" s="227">
        <f>H16+H675+H963+H1299</f>
        <v>220334.31694999998</v>
      </c>
      <c r="I1369" s="227">
        <f>I16+I675+I963+I1299</f>
        <v>1849</v>
      </c>
      <c r="J1369" s="227">
        <f>J16+J675+J963+J1299</f>
        <v>1032.5</v>
      </c>
      <c r="K1369" s="218"/>
    </row>
    <row r="1370" spans="1:11" ht="16.5" thickBot="1">
      <c r="A1370" s="225"/>
      <c r="B1370" s="120"/>
      <c r="C1370" s="222"/>
      <c r="D1370" s="37" t="s">
        <v>26</v>
      </c>
      <c r="E1370" s="228"/>
      <c r="F1370" s="228"/>
      <c r="G1370" s="228"/>
      <c r="H1370" s="228"/>
      <c r="I1370" s="228"/>
      <c r="J1370" s="228"/>
      <c r="K1370" s="219"/>
    </row>
    <row r="1371" spans="1:11" ht="16.5" thickBot="1">
      <c r="A1371" s="225"/>
      <c r="B1371" s="120"/>
      <c r="C1371" s="222"/>
      <c r="D1371" s="37" t="s">
        <v>29</v>
      </c>
      <c r="E1371" s="38">
        <f>E18+E676+E964+E1301</f>
        <v>48898.600000000006</v>
      </c>
      <c r="F1371" s="38"/>
      <c r="G1371" s="38">
        <f t="shared" ref="G1371:I1374" si="146">G18+G676+G964+G1301</f>
        <v>5825.0999999999995</v>
      </c>
      <c r="H1371" s="38">
        <f t="shared" si="146"/>
        <v>42474.5</v>
      </c>
      <c r="I1371" s="38">
        <f t="shared" si="146"/>
        <v>428</v>
      </c>
      <c r="J1371" s="38">
        <f>J18+J676+J964</f>
        <v>171</v>
      </c>
      <c r="K1371" s="219"/>
    </row>
    <row r="1372" spans="1:11" ht="16.5" thickBot="1">
      <c r="A1372" s="225"/>
      <c r="B1372" s="120"/>
      <c r="C1372" s="222"/>
      <c r="D1372" s="37" t="s">
        <v>30</v>
      </c>
      <c r="E1372" s="38">
        <f>G1372+H1372+I1372+J1372</f>
        <v>48876.996999999996</v>
      </c>
      <c r="F1372" s="38"/>
      <c r="G1372" s="38">
        <f t="shared" si="146"/>
        <v>1463.7</v>
      </c>
      <c r="H1372" s="38">
        <f t="shared" si="146"/>
        <v>46734.296999999999</v>
      </c>
      <c r="I1372" s="38">
        <f t="shared" si="146"/>
        <v>447</v>
      </c>
      <c r="J1372" s="38">
        <f>J19+J677+J965</f>
        <v>232</v>
      </c>
      <c r="K1372" s="219"/>
    </row>
    <row r="1373" spans="1:11" ht="16.5" thickBot="1">
      <c r="A1373" s="225"/>
      <c r="B1373" s="120"/>
      <c r="C1373" s="222"/>
      <c r="D1373" s="37" t="s">
        <v>32</v>
      </c>
      <c r="E1373" s="38">
        <f>E20+E678+E966+E1303</f>
        <v>66954.873000000007</v>
      </c>
      <c r="F1373" s="38"/>
      <c r="G1373" s="38">
        <f t="shared" si="146"/>
        <v>229.2</v>
      </c>
      <c r="H1373" s="38">
        <f t="shared" si="146"/>
        <v>65922.172999999995</v>
      </c>
      <c r="I1373" s="38">
        <f t="shared" si="146"/>
        <v>487</v>
      </c>
      <c r="J1373" s="38">
        <f>J20+J678+J966</f>
        <v>316.5</v>
      </c>
      <c r="K1373" s="219"/>
    </row>
    <row r="1374" spans="1:11" ht="16.5" thickBot="1">
      <c r="A1374" s="225"/>
      <c r="B1374" s="120"/>
      <c r="C1374" s="222"/>
      <c r="D1374" s="37" t="s">
        <v>331</v>
      </c>
      <c r="E1374" s="38">
        <f>E21+E679+E967+E1304</f>
        <v>77523.406950000004</v>
      </c>
      <c r="F1374" s="38"/>
      <c r="G1374" s="38">
        <f t="shared" si="146"/>
        <v>11557.76</v>
      </c>
      <c r="H1374" s="38">
        <f t="shared" si="146"/>
        <v>65165.646950000002</v>
      </c>
      <c r="I1374" s="38">
        <f t="shared" si="146"/>
        <v>487</v>
      </c>
      <c r="J1374" s="38">
        <f>J21+J679+J967</f>
        <v>313</v>
      </c>
      <c r="K1374" s="219"/>
    </row>
    <row r="1375" spans="1:11" ht="16.5" thickBot="1">
      <c r="A1375" s="226"/>
      <c r="B1375" s="64"/>
      <c r="C1375" s="223"/>
      <c r="D1375" s="324" t="s">
        <v>445</v>
      </c>
      <c r="E1375" s="33">
        <f>G1375+H1375</f>
        <v>754.40000000000009</v>
      </c>
      <c r="F1375" s="325"/>
      <c r="G1375" s="33">
        <v>716.7</v>
      </c>
      <c r="H1375" s="325">
        <v>37.700000000000003</v>
      </c>
      <c r="I1375" s="326"/>
      <c r="J1375" s="326"/>
      <c r="K1375" s="220"/>
    </row>
  </sheetData>
  <mergeCells count="1739">
    <mergeCell ref="G1362:G1363"/>
    <mergeCell ref="H1362:H1363"/>
    <mergeCell ref="I1362:I1363"/>
    <mergeCell ref="J1362:J1363"/>
    <mergeCell ref="F239:F240"/>
    <mergeCell ref="G239:G240"/>
    <mergeCell ref="H239:H240"/>
    <mergeCell ref="I239:I240"/>
    <mergeCell ref="J239:J240"/>
    <mergeCell ref="E246:E247"/>
    <mergeCell ref="J133:J134"/>
    <mergeCell ref="E140:E141"/>
    <mergeCell ref="F140:F141"/>
    <mergeCell ref="G140:G141"/>
    <mergeCell ref="H140:H141"/>
    <mergeCell ref="I140:I141"/>
    <mergeCell ref="J140:J141"/>
    <mergeCell ref="E147:E148"/>
    <mergeCell ref="F147:F148"/>
    <mergeCell ref="G147:G148"/>
    <mergeCell ref="E260:E261"/>
    <mergeCell ref="F260:F261"/>
    <mergeCell ref="G260:G261"/>
    <mergeCell ref="H260:H261"/>
    <mergeCell ref="I260:I261"/>
    <mergeCell ref="J260:J261"/>
    <mergeCell ref="I162:I163"/>
    <mergeCell ref="F1019:F1020"/>
    <mergeCell ref="G1019:G1020"/>
    <mergeCell ref="H1019:H1020"/>
    <mergeCell ref="J1019:J1020"/>
    <mergeCell ref="E941:E942"/>
    <mergeCell ref="B1026:B1031"/>
    <mergeCell ref="E1026:E1027"/>
    <mergeCell ref="F1026:F1027"/>
    <mergeCell ref="G1026:G1027"/>
    <mergeCell ref="H1026:H1027"/>
    <mergeCell ref="I1026:I1027"/>
    <mergeCell ref="J1026:J1027"/>
    <mergeCell ref="E984:E985"/>
    <mergeCell ref="F984:F985"/>
    <mergeCell ref="G984:G985"/>
    <mergeCell ref="H984:H985"/>
    <mergeCell ref="I984:I985"/>
    <mergeCell ref="J984:J985"/>
    <mergeCell ref="E1019:E1020"/>
    <mergeCell ref="H147:H148"/>
    <mergeCell ref="I147:I148"/>
    <mergeCell ref="J147:J148"/>
    <mergeCell ref="B147:B148"/>
    <mergeCell ref="E518:E519"/>
    <mergeCell ref="H518:H519"/>
    <mergeCell ref="E154:E155"/>
    <mergeCell ref="F154:F155"/>
    <mergeCell ref="G154:G155"/>
    <mergeCell ref="H154:H155"/>
    <mergeCell ref="I154:I155"/>
    <mergeCell ref="J154:J155"/>
    <mergeCell ref="F246:F247"/>
    <mergeCell ref="G246:G247"/>
    <mergeCell ref="H246:H247"/>
    <mergeCell ref="I246:I247"/>
    <mergeCell ref="J246:J247"/>
    <mergeCell ref="E253:E254"/>
    <mergeCell ref="E934:E935"/>
    <mergeCell ref="F934:F935"/>
    <mergeCell ref="G934:G935"/>
    <mergeCell ref="H934:H935"/>
    <mergeCell ref="I934:I935"/>
    <mergeCell ref="J934:J935"/>
    <mergeCell ref="A952:K952"/>
    <mergeCell ref="A953:K953"/>
    <mergeCell ref="J948:K948"/>
    <mergeCell ref="I949:K949"/>
    <mergeCell ref="J950:K950"/>
    <mergeCell ref="I951:K951"/>
    <mergeCell ref="E1012:E1013"/>
    <mergeCell ref="F1012:F1013"/>
    <mergeCell ref="G1012:G1013"/>
    <mergeCell ref="H1012:H1013"/>
    <mergeCell ref="I1012:I1013"/>
    <mergeCell ref="J1012:J1013"/>
    <mergeCell ref="K970:K976"/>
    <mergeCell ref="C970:C976"/>
    <mergeCell ref="K1012:K1018"/>
    <mergeCell ref="H970:H971"/>
    <mergeCell ref="I970:I971"/>
    <mergeCell ref="J970:J971"/>
    <mergeCell ref="A970:A976"/>
    <mergeCell ref="K977:K983"/>
    <mergeCell ref="B977:B983"/>
    <mergeCell ref="A984:A990"/>
    <mergeCell ref="J825:J826"/>
    <mergeCell ref="E832:E833"/>
    <mergeCell ref="F832:F833"/>
    <mergeCell ref="G832:G833"/>
    <mergeCell ref="H832:H833"/>
    <mergeCell ref="I832:I833"/>
    <mergeCell ref="J832:J833"/>
    <mergeCell ref="B933:K933"/>
    <mergeCell ref="F890:F891"/>
    <mergeCell ref="G890:G891"/>
    <mergeCell ref="H890:H891"/>
    <mergeCell ref="J890:J891"/>
    <mergeCell ref="K890:K895"/>
    <mergeCell ref="B868:K868"/>
    <mergeCell ref="B911:B917"/>
    <mergeCell ref="C911:C917"/>
    <mergeCell ref="K911:K917"/>
    <mergeCell ref="K897:K902"/>
    <mergeCell ref="E904:E905"/>
    <mergeCell ref="F904:F905"/>
    <mergeCell ref="G904:G905"/>
    <mergeCell ref="H904:H905"/>
    <mergeCell ref="I904:I905"/>
    <mergeCell ref="J904:J905"/>
    <mergeCell ref="J897:J898"/>
    <mergeCell ref="K883:K888"/>
    <mergeCell ref="A890:A895"/>
    <mergeCell ref="C890:C895"/>
    <mergeCell ref="E890:E891"/>
    <mergeCell ref="E883:E884"/>
    <mergeCell ref="F883:F884"/>
    <mergeCell ref="G883:G884"/>
    <mergeCell ref="H883:H884"/>
    <mergeCell ref="J883:J884"/>
    <mergeCell ref="I926:I927"/>
    <mergeCell ref="J926:J927"/>
    <mergeCell ref="E919:E920"/>
    <mergeCell ref="F919:F920"/>
    <mergeCell ref="G919:G920"/>
    <mergeCell ref="H919:H920"/>
    <mergeCell ref="I919:I920"/>
    <mergeCell ref="J919:J920"/>
    <mergeCell ref="A883:A889"/>
    <mergeCell ref="B883:B889"/>
    <mergeCell ref="C883:C889"/>
    <mergeCell ref="B890:B896"/>
    <mergeCell ref="A897:A903"/>
    <mergeCell ref="B897:B903"/>
    <mergeCell ref="C897:C903"/>
    <mergeCell ref="A904:A910"/>
    <mergeCell ref="B904:B910"/>
    <mergeCell ref="C904:C910"/>
    <mergeCell ref="A911:A917"/>
    <mergeCell ref="E911:E912"/>
    <mergeCell ref="F911:F912"/>
    <mergeCell ref="G911:G912"/>
    <mergeCell ref="H911:H912"/>
    <mergeCell ref="J911:J912"/>
    <mergeCell ref="A869:A874"/>
    <mergeCell ref="C869:C874"/>
    <mergeCell ref="E869:E870"/>
    <mergeCell ref="F869:F870"/>
    <mergeCell ref="G869:G870"/>
    <mergeCell ref="H869:H870"/>
    <mergeCell ref="I869:I870"/>
    <mergeCell ref="J869:J870"/>
    <mergeCell ref="K869:K874"/>
    <mergeCell ref="A876:A881"/>
    <mergeCell ref="C876:C881"/>
    <mergeCell ref="E876:E877"/>
    <mergeCell ref="F876:F877"/>
    <mergeCell ref="G876:G877"/>
    <mergeCell ref="H876:H877"/>
    <mergeCell ref="J876:J877"/>
    <mergeCell ref="K876:K881"/>
    <mergeCell ref="B876:B882"/>
    <mergeCell ref="K904:K909"/>
    <mergeCell ref="E897:E898"/>
    <mergeCell ref="F897:F898"/>
    <mergeCell ref="G897:G898"/>
    <mergeCell ref="H897:H898"/>
    <mergeCell ref="I897:I898"/>
    <mergeCell ref="E847:E848"/>
    <mergeCell ref="F847:F848"/>
    <mergeCell ref="G847:G848"/>
    <mergeCell ref="H847:H848"/>
    <mergeCell ref="J847:J848"/>
    <mergeCell ref="K847:K852"/>
    <mergeCell ref="K854:K859"/>
    <mergeCell ref="A861:A866"/>
    <mergeCell ref="C861:C866"/>
    <mergeCell ref="E861:E862"/>
    <mergeCell ref="F861:F862"/>
    <mergeCell ref="G861:G862"/>
    <mergeCell ref="H861:H862"/>
    <mergeCell ref="J861:J862"/>
    <mergeCell ref="K861:K866"/>
    <mergeCell ref="E854:E855"/>
    <mergeCell ref="F854:F855"/>
    <mergeCell ref="G854:G855"/>
    <mergeCell ref="H854:H855"/>
    <mergeCell ref="I854:I855"/>
    <mergeCell ref="J854:J855"/>
    <mergeCell ref="B861:B867"/>
    <mergeCell ref="B847:B853"/>
    <mergeCell ref="A854:A860"/>
    <mergeCell ref="B854:B860"/>
    <mergeCell ref="C854:C860"/>
    <mergeCell ref="A847:A852"/>
    <mergeCell ref="C847:C852"/>
    <mergeCell ref="K818:K823"/>
    <mergeCell ref="B839:K839"/>
    <mergeCell ref="A840:A845"/>
    <mergeCell ref="C840:C845"/>
    <mergeCell ref="E840:E841"/>
    <mergeCell ref="F840:F841"/>
    <mergeCell ref="G840:G841"/>
    <mergeCell ref="H840:H841"/>
    <mergeCell ref="I840:I841"/>
    <mergeCell ref="J840:J841"/>
    <mergeCell ref="K840:K845"/>
    <mergeCell ref="E818:E819"/>
    <mergeCell ref="F818:F819"/>
    <mergeCell ref="G818:G819"/>
    <mergeCell ref="H818:H819"/>
    <mergeCell ref="I818:I819"/>
    <mergeCell ref="J818:J819"/>
    <mergeCell ref="A818:A824"/>
    <mergeCell ref="B818:B824"/>
    <mergeCell ref="C818:C824"/>
    <mergeCell ref="B825:B831"/>
    <mergeCell ref="A832:A838"/>
    <mergeCell ref="B832:B838"/>
    <mergeCell ref="C832:C838"/>
    <mergeCell ref="K832:K837"/>
    <mergeCell ref="C825:C829"/>
    <mergeCell ref="K825:K830"/>
    <mergeCell ref="E825:E826"/>
    <mergeCell ref="F825:F826"/>
    <mergeCell ref="G825:G826"/>
    <mergeCell ref="H825:H826"/>
    <mergeCell ref="I825:I826"/>
    <mergeCell ref="E804:E805"/>
    <mergeCell ref="F804:F805"/>
    <mergeCell ref="G804:G805"/>
    <mergeCell ref="H804:H805"/>
    <mergeCell ref="I804:I805"/>
    <mergeCell ref="J804:J805"/>
    <mergeCell ref="K804:K809"/>
    <mergeCell ref="E797:E798"/>
    <mergeCell ref="F797:F798"/>
    <mergeCell ref="G797:G798"/>
    <mergeCell ref="H797:H798"/>
    <mergeCell ref="I797:I798"/>
    <mergeCell ref="J797:J798"/>
    <mergeCell ref="A811:A816"/>
    <mergeCell ref="C811:C816"/>
    <mergeCell ref="E811:E812"/>
    <mergeCell ref="F811:F812"/>
    <mergeCell ref="G811:G812"/>
    <mergeCell ref="H811:H812"/>
    <mergeCell ref="J811:J812"/>
    <mergeCell ref="K811:K816"/>
    <mergeCell ref="K797:K802"/>
    <mergeCell ref="A797:A803"/>
    <mergeCell ref="B797:B803"/>
    <mergeCell ref="C797:C803"/>
    <mergeCell ref="A804:A810"/>
    <mergeCell ref="B804:B810"/>
    <mergeCell ref="C804:C810"/>
    <mergeCell ref="B811:B817"/>
    <mergeCell ref="A776:A781"/>
    <mergeCell ref="C776:C781"/>
    <mergeCell ref="E776:E777"/>
    <mergeCell ref="F776:F777"/>
    <mergeCell ref="G776:G777"/>
    <mergeCell ref="H776:H777"/>
    <mergeCell ref="J776:J777"/>
    <mergeCell ref="K776:K781"/>
    <mergeCell ref="K783:K788"/>
    <mergeCell ref="A790:A795"/>
    <mergeCell ref="C790:C795"/>
    <mergeCell ref="E790:E791"/>
    <mergeCell ref="F790:F791"/>
    <mergeCell ref="G790:G791"/>
    <mergeCell ref="H790:H791"/>
    <mergeCell ref="J790:J791"/>
    <mergeCell ref="K790:K795"/>
    <mergeCell ref="E783:E784"/>
    <mergeCell ref="F783:F784"/>
    <mergeCell ref="G783:G784"/>
    <mergeCell ref="H783:H784"/>
    <mergeCell ref="I783:I784"/>
    <mergeCell ref="J783:J784"/>
    <mergeCell ref="B776:B782"/>
    <mergeCell ref="A783:A789"/>
    <mergeCell ref="B783:B789"/>
    <mergeCell ref="C783:C789"/>
    <mergeCell ref="B790:B796"/>
    <mergeCell ref="B768:K768"/>
    <mergeCell ref="A769:A774"/>
    <mergeCell ref="C769:C774"/>
    <mergeCell ref="E769:E770"/>
    <mergeCell ref="F769:F770"/>
    <mergeCell ref="G769:G770"/>
    <mergeCell ref="H769:H770"/>
    <mergeCell ref="I769:I770"/>
    <mergeCell ref="J769:J770"/>
    <mergeCell ref="K769:K774"/>
    <mergeCell ref="E761:E762"/>
    <mergeCell ref="F761:F762"/>
    <mergeCell ref="G761:G762"/>
    <mergeCell ref="H761:H762"/>
    <mergeCell ref="I761:I762"/>
    <mergeCell ref="J761:J762"/>
    <mergeCell ref="K761:K766"/>
    <mergeCell ref="B761:B767"/>
    <mergeCell ref="C761:C767"/>
    <mergeCell ref="A761:A767"/>
    <mergeCell ref="F711:F712"/>
    <mergeCell ref="G711:G712"/>
    <mergeCell ref="H711:H712"/>
    <mergeCell ref="J711:J712"/>
    <mergeCell ref="K725:K730"/>
    <mergeCell ref="A725:A731"/>
    <mergeCell ref="B725:B731"/>
    <mergeCell ref="C725:C731"/>
    <mergeCell ref="B740:B746"/>
    <mergeCell ref="K747:K752"/>
    <mergeCell ref="A754:A759"/>
    <mergeCell ref="C754:C759"/>
    <mergeCell ref="E754:E755"/>
    <mergeCell ref="F754:F755"/>
    <mergeCell ref="G754:G755"/>
    <mergeCell ref="H754:H755"/>
    <mergeCell ref="J754:J755"/>
    <mergeCell ref="K754:K759"/>
    <mergeCell ref="E747:E748"/>
    <mergeCell ref="F747:F748"/>
    <mergeCell ref="G747:G748"/>
    <mergeCell ref="H747:H748"/>
    <mergeCell ref="I747:I748"/>
    <mergeCell ref="J747:J748"/>
    <mergeCell ref="I696:I697"/>
    <mergeCell ref="A704:A709"/>
    <mergeCell ref="C704:C709"/>
    <mergeCell ref="E704:E705"/>
    <mergeCell ref="F704:F705"/>
    <mergeCell ref="G704:G705"/>
    <mergeCell ref="H704:H705"/>
    <mergeCell ref="I704:I705"/>
    <mergeCell ref="J704:J705"/>
    <mergeCell ref="K704:K709"/>
    <mergeCell ref="H725:H726"/>
    <mergeCell ref="I725:I726"/>
    <mergeCell ref="J725:J726"/>
    <mergeCell ref="A740:A745"/>
    <mergeCell ref="C740:C745"/>
    <mergeCell ref="E740:E741"/>
    <mergeCell ref="F740:F741"/>
    <mergeCell ref="G740:G741"/>
    <mergeCell ref="H740:H741"/>
    <mergeCell ref="J740:J741"/>
    <mergeCell ref="K740:K745"/>
    <mergeCell ref="K711:K716"/>
    <mergeCell ref="E718:E719"/>
    <mergeCell ref="F718:F719"/>
    <mergeCell ref="G718:G719"/>
    <mergeCell ref="H718:H719"/>
    <mergeCell ref="I718:I719"/>
    <mergeCell ref="J718:J719"/>
    <mergeCell ref="K718:K723"/>
    <mergeCell ref="A711:A716"/>
    <mergeCell ref="C711:C716"/>
    <mergeCell ref="E711:E712"/>
    <mergeCell ref="H615:H616"/>
    <mergeCell ref="I615:I616"/>
    <mergeCell ref="J615:J616"/>
    <mergeCell ref="B630:B635"/>
    <mergeCell ref="E637:E638"/>
    <mergeCell ref="F637:F638"/>
    <mergeCell ref="G637:G638"/>
    <mergeCell ref="H637:H638"/>
    <mergeCell ref="I637:I638"/>
    <mergeCell ref="J637:J638"/>
    <mergeCell ref="A664:K665"/>
    <mergeCell ref="A662:K663"/>
    <mergeCell ref="E682:E683"/>
    <mergeCell ref="F682:F683"/>
    <mergeCell ref="G682:G683"/>
    <mergeCell ref="H682:H683"/>
    <mergeCell ref="I682:I683"/>
    <mergeCell ref="J682:J683"/>
    <mergeCell ref="K682:K687"/>
    <mergeCell ref="H651:H652"/>
    <mergeCell ref="E651:E652"/>
    <mergeCell ref="J658:K658"/>
    <mergeCell ref="I659:K659"/>
    <mergeCell ref="J660:K660"/>
    <mergeCell ref="I661:K661"/>
    <mergeCell ref="E644:E645"/>
    <mergeCell ref="A682:A688"/>
    <mergeCell ref="B682:B688"/>
    <mergeCell ref="A622:A628"/>
    <mergeCell ref="B622:B628"/>
    <mergeCell ref="C622:C628"/>
    <mergeCell ref="K622:K628"/>
    <mergeCell ref="F574:F575"/>
    <mergeCell ref="G574:G575"/>
    <mergeCell ref="H574:H575"/>
    <mergeCell ref="I574:I575"/>
    <mergeCell ref="J574:J575"/>
    <mergeCell ref="A560:A566"/>
    <mergeCell ref="B560:B566"/>
    <mergeCell ref="C560:C566"/>
    <mergeCell ref="K560:K566"/>
    <mergeCell ref="A567:A580"/>
    <mergeCell ref="J630:J631"/>
    <mergeCell ref="E581:E582"/>
    <mergeCell ref="F581:F582"/>
    <mergeCell ref="G581:G582"/>
    <mergeCell ref="H581:H582"/>
    <mergeCell ref="I581:I582"/>
    <mergeCell ref="J581:J582"/>
    <mergeCell ref="A595:A599"/>
    <mergeCell ref="B595:B599"/>
    <mergeCell ref="C595:C599"/>
    <mergeCell ref="K595:K599"/>
    <mergeCell ref="D601:D602"/>
    <mergeCell ref="D615:D616"/>
    <mergeCell ref="E601:E602"/>
    <mergeCell ref="F601:F602"/>
    <mergeCell ref="G601:G602"/>
    <mergeCell ref="H601:H602"/>
    <mergeCell ref="I601:I602"/>
    <mergeCell ref="J601:J602"/>
    <mergeCell ref="E615:E616"/>
    <mergeCell ref="F615:F616"/>
    <mergeCell ref="G615:G616"/>
    <mergeCell ref="E553:E554"/>
    <mergeCell ref="D539:D540"/>
    <mergeCell ref="E539:E540"/>
    <mergeCell ref="F539:F540"/>
    <mergeCell ref="G539:G540"/>
    <mergeCell ref="H539:H540"/>
    <mergeCell ref="I539:I540"/>
    <mergeCell ref="J539:J540"/>
    <mergeCell ref="K539:K544"/>
    <mergeCell ref="E567:E568"/>
    <mergeCell ref="F567:F568"/>
    <mergeCell ref="G567:G568"/>
    <mergeCell ref="H567:H568"/>
    <mergeCell ref="I567:I568"/>
    <mergeCell ref="J567:J568"/>
    <mergeCell ref="E560:E561"/>
    <mergeCell ref="F560:F561"/>
    <mergeCell ref="G560:G561"/>
    <mergeCell ref="H560:H561"/>
    <mergeCell ref="I560:I561"/>
    <mergeCell ref="J560:J561"/>
    <mergeCell ref="H483:H484"/>
    <mergeCell ref="I483:I484"/>
    <mergeCell ref="J483:J484"/>
    <mergeCell ref="J504:J505"/>
    <mergeCell ref="E490:E491"/>
    <mergeCell ref="F490:F491"/>
    <mergeCell ref="G490:G491"/>
    <mergeCell ref="H490:H491"/>
    <mergeCell ref="I490:I491"/>
    <mergeCell ref="J490:J491"/>
    <mergeCell ref="K490:K495"/>
    <mergeCell ref="K511:K516"/>
    <mergeCell ref="E525:E526"/>
    <mergeCell ref="F525:F526"/>
    <mergeCell ref="G525:G526"/>
    <mergeCell ref="H525:H526"/>
    <mergeCell ref="J525:J526"/>
    <mergeCell ref="E511:E512"/>
    <mergeCell ref="F511:F512"/>
    <mergeCell ref="G511:G512"/>
    <mergeCell ref="H511:H512"/>
    <mergeCell ref="I511:I512"/>
    <mergeCell ref="J511:J512"/>
    <mergeCell ref="B503:K503"/>
    <mergeCell ref="K518:K523"/>
    <mergeCell ref="E504:E505"/>
    <mergeCell ref="F504:F505"/>
    <mergeCell ref="G504:G505"/>
    <mergeCell ref="H504:H505"/>
    <mergeCell ref="B431:K431"/>
    <mergeCell ref="A432:A437"/>
    <mergeCell ref="B432:B437"/>
    <mergeCell ref="C432:C437"/>
    <mergeCell ref="E432:E433"/>
    <mergeCell ref="F432:F433"/>
    <mergeCell ref="G432:G433"/>
    <mergeCell ref="H432:H433"/>
    <mergeCell ref="J432:J433"/>
    <mergeCell ref="K432:K437"/>
    <mergeCell ref="B475:K475"/>
    <mergeCell ref="A476:A481"/>
    <mergeCell ref="B476:B481"/>
    <mergeCell ref="E439:E440"/>
    <mergeCell ref="F439:F440"/>
    <mergeCell ref="G439:G440"/>
    <mergeCell ref="H439:H440"/>
    <mergeCell ref="I439:I440"/>
    <mergeCell ref="J439:J440"/>
    <mergeCell ref="E461:E462"/>
    <mergeCell ref="F461:F462"/>
    <mergeCell ref="G461:G462"/>
    <mergeCell ref="H461:H462"/>
    <mergeCell ref="I461:I462"/>
    <mergeCell ref="J461:J462"/>
    <mergeCell ref="B453:K453"/>
    <mergeCell ref="A454:A459"/>
    <mergeCell ref="B454:B459"/>
    <mergeCell ref="C454:C459"/>
    <mergeCell ref="E454:E455"/>
    <mergeCell ref="F454:F455"/>
    <mergeCell ref="G454:G455"/>
    <mergeCell ref="B374:K374"/>
    <mergeCell ref="E375:E376"/>
    <mergeCell ref="F375:F376"/>
    <mergeCell ref="G375:G376"/>
    <mergeCell ref="H375:H376"/>
    <mergeCell ref="J375:J376"/>
    <mergeCell ref="K390:K395"/>
    <mergeCell ref="E396:E397"/>
    <mergeCell ref="F396:F397"/>
    <mergeCell ref="G396:G397"/>
    <mergeCell ref="H396:H397"/>
    <mergeCell ref="J396:J397"/>
    <mergeCell ref="A390:A395"/>
    <mergeCell ref="B390:B395"/>
    <mergeCell ref="C390:C395"/>
    <mergeCell ref="E390:E391"/>
    <mergeCell ref="F390:F391"/>
    <mergeCell ref="G390:G391"/>
    <mergeCell ref="H390:H391"/>
    <mergeCell ref="I390:I391"/>
    <mergeCell ref="J390:J391"/>
    <mergeCell ref="A396:A402"/>
    <mergeCell ref="B396:B402"/>
    <mergeCell ref="C396:C402"/>
    <mergeCell ref="K396:K402"/>
    <mergeCell ref="A5:K5"/>
    <mergeCell ref="E7:J8"/>
    <mergeCell ref="F9:J10"/>
    <mergeCell ref="H11:H13"/>
    <mergeCell ref="B15:K15"/>
    <mergeCell ref="A16:A21"/>
    <mergeCell ref="C16:C21"/>
    <mergeCell ref="E16:E17"/>
    <mergeCell ref="F16:F17"/>
    <mergeCell ref="A6:K6"/>
    <mergeCell ref="B342:K342"/>
    <mergeCell ref="E343:E344"/>
    <mergeCell ref="F343:F344"/>
    <mergeCell ref="G343:G344"/>
    <mergeCell ref="H343:H344"/>
    <mergeCell ref="J343:J344"/>
    <mergeCell ref="J24:J25"/>
    <mergeCell ref="K24:K32"/>
    <mergeCell ref="E162:E163"/>
    <mergeCell ref="F162:F163"/>
    <mergeCell ref="G162:G163"/>
    <mergeCell ref="H162:H163"/>
    <mergeCell ref="J162:J163"/>
    <mergeCell ref="A24:A32"/>
    <mergeCell ref="E239:E240"/>
    <mergeCell ref="F253:F254"/>
    <mergeCell ref="G253:G254"/>
    <mergeCell ref="H253:H254"/>
    <mergeCell ref="I253:I254"/>
    <mergeCell ref="J253:J254"/>
    <mergeCell ref="E133:E134"/>
    <mergeCell ref="F133:F134"/>
    <mergeCell ref="I63:I64"/>
    <mergeCell ref="C24:C32"/>
    <mergeCell ref="E24:E25"/>
    <mergeCell ref="F24:F25"/>
    <mergeCell ref="G24:G25"/>
    <mergeCell ref="H24:H25"/>
    <mergeCell ref="A35:A40"/>
    <mergeCell ref="C35:C40"/>
    <mergeCell ref="E35:E36"/>
    <mergeCell ref="F35:F36"/>
    <mergeCell ref="G35:G36"/>
    <mergeCell ref="H35:H36"/>
    <mergeCell ref="J35:J36"/>
    <mergeCell ref="K35:K40"/>
    <mergeCell ref="B23:K23"/>
    <mergeCell ref="G16:G17"/>
    <mergeCell ref="H16:H17"/>
    <mergeCell ref="J16:J17"/>
    <mergeCell ref="K16:K21"/>
    <mergeCell ref="I16:I17"/>
    <mergeCell ref="I24:I25"/>
    <mergeCell ref="K112:K118"/>
    <mergeCell ref="K63:K69"/>
    <mergeCell ref="A70:A76"/>
    <mergeCell ref="B70:B76"/>
    <mergeCell ref="C70:C76"/>
    <mergeCell ref="K70:K76"/>
    <mergeCell ref="E42:E43"/>
    <mergeCell ref="F42:F43"/>
    <mergeCell ref="G42:G43"/>
    <mergeCell ref="H42:H43"/>
    <mergeCell ref="J42:J43"/>
    <mergeCell ref="E56:E57"/>
    <mergeCell ref="F56:F57"/>
    <mergeCell ref="G56:G57"/>
    <mergeCell ref="H56:H57"/>
    <mergeCell ref="J56:J57"/>
    <mergeCell ref="I56:I57"/>
    <mergeCell ref="E49:E50"/>
    <mergeCell ref="F49:F50"/>
    <mergeCell ref="G49:G50"/>
    <mergeCell ref="H49:H50"/>
    <mergeCell ref="J49:J50"/>
    <mergeCell ref="E70:E71"/>
    <mergeCell ref="F70:F71"/>
    <mergeCell ref="G70:G71"/>
    <mergeCell ref="H70:H71"/>
    <mergeCell ref="I70:I71"/>
    <mergeCell ref="J70:J71"/>
    <mergeCell ref="E63:E64"/>
    <mergeCell ref="F63:F64"/>
    <mergeCell ref="G63:G64"/>
    <mergeCell ref="H63:H64"/>
    <mergeCell ref="J84:J85"/>
    <mergeCell ref="E91:E92"/>
    <mergeCell ref="F91:F92"/>
    <mergeCell ref="G91:G92"/>
    <mergeCell ref="H91:H92"/>
    <mergeCell ref="I91:I92"/>
    <mergeCell ref="J77:J78"/>
    <mergeCell ref="E84:E85"/>
    <mergeCell ref="F84:F85"/>
    <mergeCell ref="G84:G85"/>
    <mergeCell ref="H84:H85"/>
    <mergeCell ref="I84:I85"/>
    <mergeCell ref="E77:E78"/>
    <mergeCell ref="F77:F78"/>
    <mergeCell ref="G77:G78"/>
    <mergeCell ref="H77:H78"/>
    <mergeCell ref="I77:I78"/>
    <mergeCell ref="J91:J92"/>
    <mergeCell ref="J63:J64"/>
    <mergeCell ref="E190:E191"/>
    <mergeCell ref="F190:F191"/>
    <mergeCell ref="G190:G191"/>
    <mergeCell ref="H190:H191"/>
    <mergeCell ref="I190:I191"/>
    <mergeCell ref="J190:J191"/>
    <mergeCell ref="A190:A196"/>
    <mergeCell ref="B190:B196"/>
    <mergeCell ref="C190:C196"/>
    <mergeCell ref="E183:E184"/>
    <mergeCell ref="F183:F184"/>
    <mergeCell ref="G183:G184"/>
    <mergeCell ref="H183:H184"/>
    <mergeCell ref="J183:J184"/>
    <mergeCell ref="H169:H170"/>
    <mergeCell ref="J169:J170"/>
    <mergeCell ref="E176:E177"/>
    <mergeCell ref="F176:F177"/>
    <mergeCell ref="G176:G177"/>
    <mergeCell ref="H176:H177"/>
    <mergeCell ref="A169:A174"/>
    <mergeCell ref="C169:C174"/>
    <mergeCell ref="E169:E170"/>
    <mergeCell ref="F169:F170"/>
    <mergeCell ref="G169:G170"/>
    <mergeCell ref="G126:G127"/>
    <mergeCell ref="H126:H127"/>
    <mergeCell ref="I126:I127"/>
    <mergeCell ref="J126:J127"/>
    <mergeCell ref="A147:A153"/>
    <mergeCell ref="F126:F127"/>
    <mergeCell ref="G328:G329"/>
    <mergeCell ref="I328:I329"/>
    <mergeCell ref="J328:J329"/>
    <mergeCell ref="E321:E322"/>
    <mergeCell ref="H268:H269"/>
    <mergeCell ref="J176:J177"/>
    <mergeCell ref="K169:K174"/>
    <mergeCell ref="J268:J269"/>
    <mergeCell ref="E225:E226"/>
    <mergeCell ref="F225:F226"/>
    <mergeCell ref="G225:G226"/>
    <mergeCell ref="H225:H226"/>
    <mergeCell ref="I225:I226"/>
    <mergeCell ref="J225:J226"/>
    <mergeCell ref="E218:E219"/>
    <mergeCell ref="F218:F219"/>
    <mergeCell ref="G218:G219"/>
    <mergeCell ref="H218:H219"/>
    <mergeCell ref="E211:E212"/>
    <mergeCell ref="F211:F212"/>
    <mergeCell ref="G211:G212"/>
    <mergeCell ref="H211:H212"/>
    <mergeCell ref="I211:I212"/>
    <mergeCell ref="J211:J212"/>
    <mergeCell ref="E204:E205"/>
    <mergeCell ref="F204:F205"/>
    <mergeCell ref="G204:G205"/>
    <mergeCell ref="H204:H205"/>
    <mergeCell ref="I204:I205"/>
    <mergeCell ref="J204:J205"/>
    <mergeCell ref="E197:E198"/>
    <mergeCell ref="F197:F198"/>
    <mergeCell ref="F300:F301"/>
    <mergeCell ref="G300:G301"/>
    <mergeCell ref="H300:H301"/>
    <mergeCell ref="I300:I301"/>
    <mergeCell ref="J300:J301"/>
    <mergeCell ref="E293:E294"/>
    <mergeCell ref="F293:F294"/>
    <mergeCell ref="G293:G294"/>
    <mergeCell ref="H293:H294"/>
    <mergeCell ref="I293:I294"/>
    <mergeCell ref="J293:J294"/>
    <mergeCell ref="F321:F322"/>
    <mergeCell ref="G321:G322"/>
    <mergeCell ref="H321:H322"/>
    <mergeCell ref="I321:I322"/>
    <mergeCell ref="J321:J322"/>
    <mergeCell ref="E314:E315"/>
    <mergeCell ref="F314:F315"/>
    <mergeCell ref="G354:G355"/>
    <mergeCell ref="H354:H355"/>
    <mergeCell ref="J354:J355"/>
    <mergeCell ref="E349:E350"/>
    <mergeCell ref="F349:F350"/>
    <mergeCell ref="G349:G350"/>
    <mergeCell ref="H349:H350"/>
    <mergeCell ref="I349:I350"/>
    <mergeCell ref="J349:J350"/>
    <mergeCell ref="E1042:E1043"/>
    <mergeCell ref="F1042:F1043"/>
    <mergeCell ref="G1042:G1043"/>
    <mergeCell ref="H1042:H1043"/>
    <mergeCell ref="J1042:J1043"/>
    <mergeCell ref="A1012:A1018"/>
    <mergeCell ref="B1012:B1018"/>
    <mergeCell ref="C1012:C1018"/>
    <mergeCell ref="A1019:A1025"/>
    <mergeCell ref="B1019:B1025"/>
    <mergeCell ref="C1019:C1025"/>
    <mergeCell ref="A977:A982"/>
    <mergeCell ref="A630:A635"/>
    <mergeCell ref="G446:G447"/>
    <mergeCell ref="H446:H447"/>
    <mergeCell ref="I446:I447"/>
    <mergeCell ref="J446:J447"/>
    <mergeCell ref="E417:E418"/>
    <mergeCell ref="F417:F418"/>
    <mergeCell ref="G417:G418"/>
    <mergeCell ref="H417:H418"/>
    <mergeCell ref="I417:I418"/>
    <mergeCell ref="J417:J418"/>
    <mergeCell ref="E335:E336"/>
    <mergeCell ref="F335:F336"/>
    <mergeCell ref="G335:G336"/>
    <mergeCell ref="H335:H336"/>
    <mergeCell ref="I335:I336"/>
    <mergeCell ref="J335:J336"/>
    <mergeCell ref="E354:E355"/>
    <mergeCell ref="F354:F355"/>
    <mergeCell ref="C998:C1003"/>
    <mergeCell ref="E998:E999"/>
    <mergeCell ref="F998:F999"/>
    <mergeCell ref="G998:G999"/>
    <mergeCell ref="H998:H999"/>
    <mergeCell ref="J998:J999"/>
    <mergeCell ref="C991:C996"/>
    <mergeCell ref="E991:E992"/>
    <mergeCell ref="F991:F992"/>
    <mergeCell ref="G991:G992"/>
    <mergeCell ref="H991:H992"/>
    <mergeCell ref="J991:J992"/>
    <mergeCell ref="B969:K969"/>
    <mergeCell ref="B962:K962"/>
    <mergeCell ref="K468:K473"/>
    <mergeCell ref="E468:E469"/>
    <mergeCell ref="F468:F469"/>
    <mergeCell ref="G468:G469"/>
    <mergeCell ref="H468:H469"/>
    <mergeCell ref="I468:I469"/>
    <mergeCell ref="J468:J469"/>
    <mergeCell ref="K446:K451"/>
    <mergeCell ref="E446:E447"/>
    <mergeCell ref="F446:F447"/>
    <mergeCell ref="E1077:E1078"/>
    <mergeCell ref="F1077:F1078"/>
    <mergeCell ref="G1077:G1078"/>
    <mergeCell ref="H1077:H1078"/>
    <mergeCell ref="I1077:I1078"/>
    <mergeCell ref="J1077:J1078"/>
    <mergeCell ref="E1070:E1071"/>
    <mergeCell ref="F1070:F1071"/>
    <mergeCell ref="G1070:G1071"/>
    <mergeCell ref="H1070:H1071"/>
    <mergeCell ref="I1070:I1071"/>
    <mergeCell ref="J1070:J1071"/>
    <mergeCell ref="A1077:A1083"/>
    <mergeCell ref="B1077:B1083"/>
    <mergeCell ref="K1042:K1047"/>
    <mergeCell ref="B1033:K1033"/>
    <mergeCell ref="A1034:A1040"/>
    <mergeCell ref="C1034:C1040"/>
    <mergeCell ref="E1034:E1035"/>
    <mergeCell ref="F1034:F1035"/>
    <mergeCell ref="G1034:G1035"/>
    <mergeCell ref="H1034:H1035"/>
    <mergeCell ref="I1034:I1035"/>
    <mergeCell ref="J1034:J1035"/>
    <mergeCell ref="K1034:K1040"/>
    <mergeCell ref="C1063:C1068"/>
    <mergeCell ref="E1063:E1064"/>
    <mergeCell ref="F1063:F1064"/>
    <mergeCell ref="G1063:G1064"/>
    <mergeCell ref="H1063:H1064"/>
    <mergeCell ref="J1063:J1064"/>
    <mergeCell ref="C1056:C1061"/>
    <mergeCell ref="F1098:F1099"/>
    <mergeCell ref="G1098:G1099"/>
    <mergeCell ref="H1098:H1099"/>
    <mergeCell ref="I1098:I1099"/>
    <mergeCell ref="J1098:J1099"/>
    <mergeCell ref="B1126:B1131"/>
    <mergeCell ref="C1126:C1131"/>
    <mergeCell ref="E1126:E1127"/>
    <mergeCell ref="A1091:A1096"/>
    <mergeCell ref="C1091:C1096"/>
    <mergeCell ref="E1091:E1092"/>
    <mergeCell ref="F1091:F1092"/>
    <mergeCell ref="G1091:G1092"/>
    <mergeCell ref="H1091:H1092"/>
    <mergeCell ref="J1091:J1092"/>
    <mergeCell ref="E1084:E1085"/>
    <mergeCell ref="F1084:F1085"/>
    <mergeCell ref="G1084:G1085"/>
    <mergeCell ref="H1084:H1085"/>
    <mergeCell ref="J1084:J1085"/>
    <mergeCell ref="A1155:A1160"/>
    <mergeCell ref="C1155:C1160"/>
    <mergeCell ref="E1155:E1156"/>
    <mergeCell ref="F1155:F1156"/>
    <mergeCell ref="G1155:G1156"/>
    <mergeCell ref="H1155:H1156"/>
    <mergeCell ref="J1155:J1156"/>
    <mergeCell ref="B1147:K1147"/>
    <mergeCell ref="A1148:A1153"/>
    <mergeCell ref="C1148:C1153"/>
    <mergeCell ref="E1148:E1149"/>
    <mergeCell ref="F1148:F1149"/>
    <mergeCell ref="G1148:G1149"/>
    <mergeCell ref="H1148:H1149"/>
    <mergeCell ref="I1148:I1149"/>
    <mergeCell ref="A1112:A1117"/>
    <mergeCell ref="C1112:C1117"/>
    <mergeCell ref="E1112:E1113"/>
    <mergeCell ref="F1112:F1113"/>
    <mergeCell ref="G1112:G1113"/>
    <mergeCell ref="H1112:H1113"/>
    <mergeCell ref="J1112:J1113"/>
    <mergeCell ref="J1148:J1149"/>
    <mergeCell ref="K1126:K1131"/>
    <mergeCell ref="A1119:A1124"/>
    <mergeCell ref="E1119:E1120"/>
    <mergeCell ref="C1169:C1174"/>
    <mergeCell ref="E1169:E1170"/>
    <mergeCell ref="F1169:F1170"/>
    <mergeCell ref="G1169:G1170"/>
    <mergeCell ref="H1169:H1170"/>
    <mergeCell ref="J1169:J1170"/>
    <mergeCell ref="E1162:E1163"/>
    <mergeCell ref="F1162:F1163"/>
    <mergeCell ref="G1162:G1163"/>
    <mergeCell ref="H1162:H1163"/>
    <mergeCell ref="I1162:I1163"/>
    <mergeCell ref="J1162:J1163"/>
    <mergeCell ref="F1126:F1127"/>
    <mergeCell ref="G1126:G1127"/>
    <mergeCell ref="H1126:H1127"/>
    <mergeCell ref="I1126:I1127"/>
    <mergeCell ref="J1126:J1127"/>
    <mergeCell ref="F1191:F1192"/>
    <mergeCell ref="G1191:G1192"/>
    <mergeCell ref="H1191:H1192"/>
    <mergeCell ref="J1191:J1192"/>
    <mergeCell ref="B1191:B1197"/>
    <mergeCell ref="K1191:K1197"/>
    <mergeCell ref="B1183:K1183"/>
    <mergeCell ref="A1184:A1189"/>
    <mergeCell ref="C1184:C1189"/>
    <mergeCell ref="E1184:E1185"/>
    <mergeCell ref="F1184:F1185"/>
    <mergeCell ref="G1184:G1185"/>
    <mergeCell ref="H1184:H1185"/>
    <mergeCell ref="I1184:I1185"/>
    <mergeCell ref="J1184:J1185"/>
    <mergeCell ref="E1176:E1177"/>
    <mergeCell ref="F1176:F1177"/>
    <mergeCell ref="G1176:G1177"/>
    <mergeCell ref="H1176:H1177"/>
    <mergeCell ref="J1176:J1177"/>
    <mergeCell ref="A1176:A1182"/>
    <mergeCell ref="B1176:B1182"/>
    <mergeCell ref="C1176:C1182"/>
    <mergeCell ref="K1176:K1182"/>
    <mergeCell ref="K1184:K1190"/>
    <mergeCell ref="F1220:F1221"/>
    <mergeCell ref="G1220:G1221"/>
    <mergeCell ref="H1220:H1221"/>
    <mergeCell ref="I1220:I1221"/>
    <mergeCell ref="J1220:J1221"/>
    <mergeCell ref="A1220:A1226"/>
    <mergeCell ref="B1220:B1226"/>
    <mergeCell ref="B1205:K1205"/>
    <mergeCell ref="A1206:A1211"/>
    <mergeCell ref="C1206:C1211"/>
    <mergeCell ref="E1206:E1207"/>
    <mergeCell ref="F1206:F1207"/>
    <mergeCell ref="G1206:G1207"/>
    <mergeCell ref="H1206:H1207"/>
    <mergeCell ref="I1206:I1207"/>
    <mergeCell ref="J1206:J1207"/>
    <mergeCell ref="E1198:E1199"/>
    <mergeCell ref="F1198:F1199"/>
    <mergeCell ref="G1198:G1199"/>
    <mergeCell ref="H1198:H1199"/>
    <mergeCell ref="I1198:I1199"/>
    <mergeCell ref="J1198:J1199"/>
    <mergeCell ref="A1198:A1204"/>
    <mergeCell ref="B1198:B1204"/>
    <mergeCell ref="C1198:C1204"/>
    <mergeCell ref="K1198:K1204"/>
    <mergeCell ref="K1206:K1212"/>
    <mergeCell ref="B1213:B1219"/>
    <mergeCell ref="K1213:K1219"/>
    <mergeCell ref="H98:H99"/>
    <mergeCell ref="I98:I99"/>
    <mergeCell ref="J98:J99"/>
    <mergeCell ref="E328:E329"/>
    <mergeCell ref="F328:F329"/>
    <mergeCell ref="E1270:E1271"/>
    <mergeCell ref="F1270:F1271"/>
    <mergeCell ref="G1270:G1271"/>
    <mergeCell ref="H1270:H1271"/>
    <mergeCell ref="J1270:J1271"/>
    <mergeCell ref="A1281:K1281"/>
    <mergeCell ref="A1282:K1282"/>
    <mergeCell ref="E1283:J1284"/>
    <mergeCell ref="F1285:J1286"/>
    <mergeCell ref="H1287:H1289"/>
    <mergeCell ref="I1287:J1288"/>
    <mergeCell ref="B1291:K1291"/>
    <mergeCell ref="E1234:E1235"/>
    <mergeCell ref="F1234:F1235"/>
    <mergeCell ref="G1234:G1235"/>
    <mergeCell ref="H1234:H1235"/>
    <mergeCell ref="J1234:J1235"/>
    <mergeCell ref="J1277:K1277"/>
    <mergeCell ref="I1278:K1278"/>
    <mergeCell ref="J1279:K1279"/>
    <mergeCell ref="I1280:K1280"/>
    <mergeCell ref="H1256:H1257"/>
    <mergeCell ref="I1256:I1257"/>
    <mergeCell ref="J1256:J1257"/>
    <mergeCell ref="A1249:A1254"/>
    <mergeCell ref="C1249:C1254"/>
    <mergeCell ref="E1249:E1250"/>
    <mergeCell ref="A1213:A1218"/>
    <mergeCell ref="C1213:C1218"/>
    <mergeCell ref="E1213:E1214"/>
    <mergeCell ref="F1213:F1214"/>
    <mergeCell ref="G1213:G1214"/>
    <mergeCell ref="H1249:H1250"/>
    <mergeCell ref="J1249:J1250"/>
    <mergeCell ref="B1241:K1241"/>
    <mergeCell ref="A1242:A1247"/>
    <mergeCell ref="C1242:C1247"/>
    <mergeCell ref="E1242:E1243"/>
    <mergeCell ref="F1242:F1243"/>
    <mergeCell ref="G1242:G1243"/>
    <mergeCell ref="H1242:H1243"/>
    <mergeCell ref="A1126:A1131"/>
    <mergeCell ref="I11:J12"/>
    <mergeCell ref="E666:J667"/>
    <mergeCell ref="F668:J669"/>
    <mergeCell ref="H670:H672"/>
    <mergeCell ref="I670:J671"/>
    <mergeCell ref="E954:J955"/>
    <mergeCell ref="F956:J957"/>
    <mergeCell ref="H958:H960"/>
    <mergeCell ref="I958:J959"/>
    <mergeCell ref="B674:K674"/>
    <mergeCell ref="B681:K681"/>
    <mergeCell ref="A268:A277"/>
    <mergeCell ref="B268:B277"/>
    <mergeCell ref="C268:C277"/>
    <mergeCell ref="E98:E99"/>
    <mergeCell ref="F98:F99"/>
    <mergeCell ref="G98:G99"/>
    <mergeCell ref="E1313:E1314"/>
    <mergeCell ref="F1313:F1314"/>
    <mergeCell ref="G1313:G1314"/>
    <mergeCell ref="H1313:H1314"/>
    <mergeCell ref="I1313:I1314"/>
    <mergeCell ref="J1313:J1314"/>
    <mergeCell ref="E1139:E1140"/>
    <mergeCell ref="F1139:F1140"/>
    <mergeCell ref="G1139:G1140"/>
    <mergeCell ref="H1139:H1140"/>
    <mergeCell ref="I1139:I1140"/>
    <mergeCell ref="J1139:J1140"/>
    <mergeCell ref="C1263:C1268"/>
    <mergeCell ref="E1263:E1264"/>
    <mergeCell ref="F1263:F1264"/>
    <mergeCell ref="G1263:G1264"/>
    <mergeCell ref="H1263:H1264"/>
    <mergeCell ref="J1263:J1264"/>
    <mergeCell ref="I1242:I1243"/>
    <mergeCell ref="J1242:J1243"/>
    <mergeCell ref="B1298:K1298"/>
    <mergeCell ref="E1299:E1300"/>
    <mergeCell ref="F1299:F1300"/>
    <mergeCell ref="F1249:F1250"/>
    <mergeCell ref="G1249:G1250"/>
    <mergeCell ref="C1227:C1232"/>
    <mergeCell ref="E1227:E1228"/>
    <mergeCell ref="F1227:F1228"/>
    <mergeCell ref="G1227:G1228"/>
    <mergeCell ref="H1227:H1228"/>
    <mergeCell ref="J1227:J1228"/>
    <mergeCell ref="E1220:E1221"/>
    <mergeCell ref="E1132:E1133"/>
    <mergeCell ref="F1132:F1133"/>
    <mergeCell ref="A1320:A1325"/>
    <mergeCell ref="B1320:B1325"/>
    <mergeCell ref="C1320:C1325"/>
    <mergeCell ref="E1320:E1321"/>
    <mergeCell ref="F1320:F1321"/>
    <mergeCell ref="G1320:G1321"/>
    <mergeCell ref="H1320:H1321"/>
    <mergeCell ref="J1320:J1321"/>
    <mergeCell ref="C1334:C1339"/>
    <mergeCell ref="E1334:E1335"/>
    <mergeCell ref="F1334:F1335"/>
    <mergeCell ref="G1334:G1335"/>
    <mergeCell ref="H1334:H1335"/>
    <mergeCell ref="J1334:J1335"/>
    <mergeCell ref="B1327:B1332"/>
    <mergeCell ref="E1327:E1328"/>
    <mergeCell ref="F1327:F1328"/>
    <mergeCell ref="G1327:G1328"/>
    <mergeCell ref="H1327:H1328"/>
    <mergeCell ref="I1327:I1328"/>
    <mergeCell ref="J1327:J1328"/>
    <mergeCell ref="B1334:B1340"/>
    <mergeCell ref="A1334:A1340"/>
    <mergeCell ref="A1306:A1311"/>
    <mergeCell ref="C1306:C1311"/>
    <mergeCell ref="E1306:E1307"/>
    <mergeCell ref="F1306:F1307"/>
    <mergeCell ref="G1306:G1307"/>
    <mergeCell ref="H1306:H1307"/>
    <mergeCell ref="J1306:J1307"/>
    <mergeCell ref="J119:J120"/>
    <mergeCell ref="E232:E233"/>
    <mergeCell ref="F232:F233"/>
    <mergeCell ref="G232:G233"/>
    <mergeCell ref="I218:I219"/>
    <mergeCell ref="J218:J219"/>
    <mergeCell ref="J1:K1"/>
    <mergeCell ref="I2:K2"/>
    <mergeCell ref="J3:K3"/>
    <mergeCell ref="I4:K4"/>
    <mergeCell ref="E1341:E1342"/>
    <mergeCell ref="F1341:F1342"/>
    <mergeCell ref="G1341:G1342"/>
    <mergeCell ref="H1341:H1342"/>
    <mergeCell ref="I1341:I1342"/>
    <mergeCell ref="J1341:J1342"/>
    <mergeCell ref="E1348:E1349"/>
    <mergeCell ref="F1348:F1349"/>
    <mergeCell ref="G1348:G1349"/>
    <mergeCell ref="H1348:H1349"/>
    <mergeCell ref="I1348:I1349"/>
    <mergeCell ref="J1348:J1349"/>
    <mergeCell ref="K1320:K1326"/>
    <mergeCell ref="K1327:K1333"/>
    <mergeCell ref="K1334:K1340"/>
    <mergeCell ref="G1299:G1300"/>
    <mergeCell ref="H1299:H1300"/>
    <mergeCell ref="I1299:I1300"/>
    <mergeCell ref="J1299:J1300"/>
    <mergeCell ref="B918:K918"/>
    <mergeCell ref="E926:E927"/>
    <mergeCell ref="F926:F927"/>
    <mergeCell ref="J105:J106"/>
    <mergeCell ref="C183:C189"/>
    <mergeCell ref="K183:K189"/>
    <mergeCell ref="A112:A118"/>
    <mergeCell ref="B112:B118"/>
    <mergeCell ref="C112:C118"/>
    <mergeCell ref="K417:K422"/>
    <mergeCell ref="E424:E425"/>
    <mergeCell ref="F424:F425"/>
    <mergeCell ref="G424:G425"/>
    <mergeCell ref="H424:H425"/>
    <mergeCell ref="I424:I425"/>
    <mergeCell ref="B35:B41"/>
    <mergeCell ref="B42:B48"/>
    <mergeCell ref="C42:C48"/>
    <mergeCell ref="A42:A48"/>
    <mergeCell ref="K42:K48"/>
    <mergeCell ref="A49:A55"/>
    <mergeCell ref="B49:B55"/>
    <mergeCell ref="C49:C55"/>
    <mergeCell ref="K49:K55"/>
    <mergeCell ref="A56:A62"/>
    <mergeCell ref="B56:B62"/>
    <mergeCell ref="C56:C62"/>
    <mergeCell ref="K56:K62"/>
    <mergeCell ref="A63:A69"/>
    <mergeCell ref="B63:B69"/>
    <mergeCell ref="C63:C69"/>
    <mergeCell ref="J424:J425"/>
    <mergeCell ref="E119:E120"/>
    <mergeCell ref="F119:F120"/>
    <mergeCell ref="G119:G120"/>
    <mergeCell ref="E112:E113"/>
    <mergeCell ref="F112:F113"/>
    <mergeCell ref="G112:G113"/>
    <mergeCell ref="H112:H113"/>
    <mergeCell ref="I112:I113"/>
    <mergeCell ref="J112:J113"/>
    <mergeCell ref="H232:H233"/>
    <mergeCell ref="B77:B83"/>
    <mergeCell ref="C77:C83"/>
    <mergeCell ref="K77:K83"/>
    <mergeCell ref="A77:A83"/>
    <mergeCell ref="A84:A90"/>
    <mergeCell ref="B84:B90"/>
    <mergeCell ref="C84:C90"/>
    <mergeCell ref="K84:K90"/>
    <mergeCell ref="A91:A97"/>
    <mergeCell ref="B91:B97"/>
    <mergeCell ref="C91:C97"/>
    <mergeCell ref="K91:K97"/>
    <mergeCell ref="A98:A104"/>
    <mergeCell ref="B98:B104"/>
    <mergeCell ref="C98:C104"/>
    <mergeCell ref="K98:K104"/>
    <mergeCell ref="A105:A111"/>
    <mergeCell ref="B105:B111"/>
    <mergeCell ref="C105:C111"/>
    <mergeCell ref="K105:K111"/>
    <mergeCell ref="E105:E106"/>
    <mergeCell ref="F105:F106"/>
    <mergeCell ref="G105:G106"/>
    <mergeCell ref="H105:H106"/>
    <mergeCell ref="I105:I106"/>
    <mergeCell ref="G133:G134"/>
    <mergeCell ref="H133:H134"/>
    <mergeCell ref="I133:I134"/>
    <mergeCell ref="K190:K196"/>
    <mergeCell ref="B197:B203"/>
    <mergeCell ref="C197:C203"/>
    <mergeCell ref="K197:K203"/>
    <mergeCell ref="A204:A210"/>
    <mergeCell ref="B204:B210"/>
    <mergeCell ref="C204:C210"/>
    <mergeCell ref="K204:K210"/>
    <mergeCell ref="A211:A217"/>
    <mergeCell ref="B211:B217"/>
    <mergeCell ref="C211:C217"/>
    <mergeCell ref="K211:K217"/>
    <mergeCell ref="A119:A125"/>
    <mergeCell ref="B119:B125"/>
    <mergeCell ref="C119:C125"/>
    <mergeCell ref="K119:K125"/>
    <mergeCell ref="A126:A132"/>
    <mergeCell ref="B126:B132"/>
    <mergeCell ref="C126:C132"/>
    <mergeCell ref="K126:K132"/>
    <mergeCell ref="A133:A139"/>
    <mergeCell ref="B133:B139"/>
    <mergeCell ref="K133:K139"/>
    <mergeCell ref="A140:A146"/>
    <mergeCell ref="B140:B146"/>
    <mergeCell ref="K140:K146"/>
    <mergeCell ref="E126:E127"/>
    <mergeCell ref="H119:H120"/>
    <mergeCell ref="I119:I120"/>
    <mergeCell ref="A218:A224"/>
    <mergeCell ref="B218:B224"/>
    <mergeCell ref="C218:C224"/>
    <mergeCell ref="K218:K224"/>
    <mergeCell ref="K147:K153"/>
    <mergeCell ref="A154:A160"/>
    <mergeCell ref="B154:B160"/>
    <mergeCell ref="C154:C160"/>
    <mergeCell ref="K154:K160"/>
    <mergeCell ref="A162:A168"/>
    <mergeCell ref="B162:B168"/>
    <mergeCell ref="C162:C168"/>
    <mergeCell ref="K162:K168"/>
    <mergeCell ref="B169:B175"/>
    <mergeCell ref="A176:A182"/>
    <mergeCell ref="B176:B182"/>
    <mergeCell ref="C176:C182"/>
    <mergeCell ref="K176:K182"/>
    <mergeCell ref="A183:A189"/>
    <mergeCell ref="B183:B189"/>
    <mergeCell ref="I169:I170"/>
    <mergeCell ref="I183:I184"/>
    <mergeCell ref="G197:G198"/>
    <mergeCell ref="H197:H198"/>
    <mergeCell ref="I197:I198"/>
    <mergeCell ref="J197:J198"/>
    <mergeCell ref="B161:K161"/>
    <mergeCell ref="A225:A231"/>
    <mergeCell ref="B225:B231"/>
    <mergeCell ref="C225:C231"/>
    <mergeCell ref="K225:K231"/>
    <mergeCell ref="B232:B238"/>
    <mergeCell ref="C232:C238"/>
    <mergeCell ref="K232:K238"/>
    <mergeCell ref="A239:A245"/>
    <mergeCell ref="B239:B245"/>
    <mergeCell ref="K239:K245"/>
    <mergeCell ref="C246:C252"/>
    <mergeCell ref="A246:A252"/>
    <mergeCell ref="B246:B252"/>
    <mergeCell ref="K246:K252"/>
    <mergeCell ref="A253:A259"/>
    <mergeCell ref="B253:B259"/>
    <mergeCell ref="K253:K259"/>
    <mergeCell ref="I232:I233"/>
    <mergeCell ref="J232:J233"/>
    <mergeCell ref="A260:A266"/>
    <mergeCell ref="B260:B266"/>
    <mergeCell ref="C260:C266"/>
    <mergeCell ref="K260:K266"/>
    <mergeCell ref="K268:K278"/>
    <mergeCell ref="A279:A285"/>
    <mergeCell ref="B279:B285"/>
    <mergeCell ref="C279:C285"/>
    <mergeCell ref="K279:K285"/>
    <mergeCell ref="A286:A292"/>
    <mergeCell ref="B286:B292"/>
    <mergeCell ref="C286:C292"/>
    <mergeCell ref="K286:K292"/>
    <mergeCell ref="A293:A299"/>
    <mergeCell ref="B293:B299"/>
    <mergeCell ref="C293:C299"/>
    <mergeCell ref="K293:K299"/>
    <mergeCell ref="E286:E287"/>
    <mergeCell ref="F286:F287"/>
    <mergeCell ref="G286:G287"/>
    <mergeCell ref="H286:H287"/>
    <mergeCell ref="J286:J287"/>
    <mergeCell ref="E279:E280"/>
    <mergeCell ref="F279:F280"/>
    <mergeCell ref="G279:G280"/>
    <mergeCell ref="H279:H280"/>
    <mergeCell ref="I279:I280"/>
    <mergeCell ref="J279:J280"/>
    <mergeCell ref="B267:K267"/>
    <mergeCell ref="E268:E269"/>
    <mergeCell ref="F268:F269"/>
    <mergeCell ref="G268:G269"/>
    <mergeCell ref="A300:A306"/>
    <mergeCell ref="B300:B306"/>
    <mergeCell ref="C300:C306"/>
    <mergeCell ref="K300:K306"/>
    <mergeCell ref="A307:A313"/>
    <mergeCell ref="B307:B313"/>
    <mergeCell ref="C307:C313"/>
    <mergeCell ref="K307:K313"/>
    <mergeCell ref="A314:A320"/>
    <mergeCell ref="B314:B320"/>
    <mergeCell ref="C314:C320"/>
    <mergeCell ref="K314:K320"/>
    <mergeCell ref="A321:A327"/>
    <mergeCell ref="B321:B327"/>
    <mergeCell ref="C321:C327"/>
    <mergeCell ref="K321:K327"/>
    <mergeCell ref="A328:A334"/>
    <mergeCell ref="B328:B334"/>
    <mergeCell ref="C328:C334"/>
    <mergeCell ref="K328:K334"/>
    <mergeCell ref="G314:G315"/>
    <mergeCell ref="H314:H315"/>
    <mergeCell ref="I314:I315"/>
    <mergeCell ref="J314:J315"/>
    <mergeCell ref="E307:E308"/>
    <mergeCell ref="F307:F308"/>
    <mergeCell ref="G307:G308"/>
    <mergeCell ref="H307:H308"/>
    <mergeCell ref="I307:I308"/>
    <mergeCell ref="J307:J308"/>
    <mergeCell ref="H328:H329"/>
    <mergeCell ref="E300:E301"/>
    <mergeCell ref="A335:A341"/>
    <mergeCell ref="B335:B341"/>
    <mergeCell ref="C335:C341"/>
    <mergeCell ref="K335:K341"/>
    <mergeCell ref="K343:K359"/>
    <mergeCell ref="C343:C359"/>
    <mergeCell ref="B343:B359"/>
    <mergeCell ref="A343:A359"/>
    <mergeCell ref="A360:A366"/>
    <mergeCell ref="B360:B366"/>
    <mergeCell ref="C360:C366"/>
    <mergeCell ref="K360:K366"/>
    <mergeCell ref="K367:K373"/>
    <mergeCell ref="C367:C373"/>
    <mergeCell ref="B367:B373"/>
    <mergeCell ref="A367:A373"/>
    <mergeCell ref="A375:A389"/>
    <mergeCell ref="B375:B389"/>
    <mergeCell ref="C375:C389"/>
    <mergeCell ref="K375:K389"/>
    <mergeCell ref="E367:E368"/>
    <mergeCell ref="F367:F368"/>
    <mergeCell ref="G367:G368"/>
    <mergeCell ref="H367:H368"/>
    <mergeCell ref="I367:I368"/>
    <mergeCell ref="J367:J368"/>
    <mergeCell ref="E360:E361"/>
    <mergeCell ref="F360:F361"/>
    <mergeCell ref="G360:G361"/>
    <mergeCell ref="H360:H361"/>
    <mergeCell ref="I360:I361"/>
    <mergeCell ref="J360:J361"/>
    <mergeCell ref="J476:J477"/>
    <mergeCell ref="K476:K481"/>
    <mergeCell ref="E483:E484"/>
    <mergeCell ref="F483:F484"/>
    <mergeCell ref="G483:G484"/>
    <mergeCell ref="A403:A409"/>
    <mergeCell ref="B403:B409"/>
    <mergeCell ref="C403:C409"/>
    <mergeCell ref="K403:K409"/>
    <mergeCell ref="A410:A416"/>
    <mergeCell ref="B410:B416"/>
    <mergeCell ref="C410:C416"/>
    <mergeCell ref="K410:K416"/>
    <mergeCell ref="A417:A423"/>
    <mergeCell ref="B417:B423"/>
    <mergeCell ref="C417:C423"/>
    <mergeCell ref="A424:A430"/>
    <mergeCell ref="B424:B430"/>
    <mergeCell ref="C424:C430"/>
    <mergeCell ref="K424:K430"/>
    <mergeCell ref="E410:E411"/>
    <mergeCell ref="F410:F411"/>
    <mergeCell ref="G410:G411"/>
    <mergeCell ref="H410:H411"/>
    <mergeCell ref="I410:I411"/>
    <mergeCell ref="J410:J411"/>
    <mergeCell ref="E403:E404"/>
    <mergeCell ref="F403:F404"/>
    <mergeCell ref="G403:G404"/>
    <mergeCell ref="H403:H404"/>
    <mergeCell ref="I403:I404"/>
    <mergeCell ref="J403:J404"/>
    <mergeCell ref="H532:H533"/>
    <mergeCell ref="I532:I533"/>
    <mergeCell ref="J532:J533"/>
    <mergeCell ref="K553:K558"/>
    <mergeCell ref="H553:H554"/>
    <mergeCell ref="K439:K445"/>
    <mergeCell ref="A439:A452"/>
    <mergeCell ref="B439:B452"/>
    <mergeCell ref="C439:C452"/>
    <mergeCell ref="A461:A467"/>
    <mergeCell ref="B461:B467"/>
    <mergeCell ref="C461:C467"/>
    <mergeCell ref="K461:K467"/>
    <mergeCell ref="A468:A474"/>
    <mergeCell ref="B468:B474"/>
    <mergeCell ref="C468:C474"/>
    <mergeCell ref="A483:A496"/>
    <mergeCell ref="B483:B496"/>
    <mergeCell ref="C483:C496"/>
    <mergeCell ref="K483:K489"/>
    <mergeCell ref="A497:A502"/>
    <mergeCell ref="B497:B502"/>
    <mergeCell ref="C497:C502"/>
    <mergeCell ref="K497:K502"/>
    <mergeCell ref="H454:H455"/>
    <mergeCell ref="J454:J455"/>
    <mergeCell ref="K454:K459"/>
    <mergeCell ref="C476:C481"/>
    <mergeCell ref="E476:E477"/>
    <mergeCell ref="F476:F477"/>
    <mergeCell ref="G476:G477"/>
    <mergeCell ref="H476:H477"/>
    <mergeCell ref="H608:H609"/>
    <mergeCell ref="I608:I609"/>
    <mergeCell ref="J608:J609"/>
    <mergeCell ref="K574:K579"/>
    <mergeCell ref="E574:E575"/>
    <mergeCell ref="A504:A510"/>
    <mergeCell ref="B504:B510"/>
    <mergeCell ref="C504:C510"/>
    <mergeCell ref="K504:K510"/>
    <mergeCell ref="A511:A524"/>
    <mergeCell ref="B511:B524"/>
    <mergeCell ref="C511:C524"/>
    <mergeCell ref="A525:A531"/>
    <mergeCell ref="B525:B531"/>
    <mergeCell ref="C525:C531"/>
    <mergeCell ref="K525:K531"/>
    <mergeCell ref="K532:K538"/>
    <mergeCell ref="B532:B545"/>
    <mergeCell ref="C532:C545"/>
    <mergeCell ref="A546:A559"/>
    <mergeCell ref="C546:C559"/>
    <mergeCell ref="B546:B559"/>
    <mergeCell ref="K546:K552"/>
    <mergeCell ref="E546:E547"/>
    <mergeCell ref="F546:F547"/>
    <mergeCell ref="G546:G547"/>
    <mergeCell ref="H546:H547"/>
    <mergeCell ref="I546:I547"/>
    <mergeCell ref="J546:J547"/>
    <mergeCell ref="E532:E533"/>
    <mergeCell ref="F532:F533"/>
    <mergeCell ref="G532:G533"/>
    <mergeCell ref="C630:C635"/>
    <mergeCell ref="E630:E631"/>
    <mergeCell ref="F630:F631"/>
    <mergeCell ref="G630:G631"/>
    <mergeCell ref="H630:H631"/>
    <mergeCell ref="B567:B580"/>
    <mergeCell ref="C567:C580"/>
    <mergeCell ref="K567:K573"/>
    <mergeCell ref="A581:A594"/>
    <mergeCell ref="B581:B594"/>
    <mergeCell ref="C581:C594"/>
    <mergeCell ref="K588:K594"/>
    <mergeCell ref="K581:K587"/>
    <mergeCell ref="A601:A607"/>
    <mergeCell ref="B601:B607"/>
    <mergeCell ref="C601:C607"/>
    <mergeCell ref="K601:K607"/>
    <mergeCell ref="A608:A621"/>
    <mergeCell ref="B608:B621"/>
    <mergeCell ref="C608:C621"/>
    <mergeCell ref="K608:K614"/>
    <mergeCell ref="K615:K621"/>
    <mergeCell ref="E588:E589"/>
    <mergeCell ref="F588:F589"/>
    <mergeCell ref="G588:G589"/>
    <mergeCell ref="H588:H589"/>
    <mergeCell ref="I588:I589"/>
    <mergeCell ref="J588:J589"/>
    <mergeCell ref="D608:D609"/>
    <mergeCell ref="E608:E609"/>
    <mergeCell ref="F608:F609"/>
    <mergeCell ref="G608:G609"/>
    <mergeCell ref="D622:D623"/>
    <mergeCell ref="E622:E623"/>
    <mergeCell ref="F622:F623"/>
    <mergeCell ref="G622:G623"/>
    <mergeCell ref="H622:H623"/>
    <mergeCell ref="I622:I623"/>
    <mergeCell ref="J622:J623"/>
    <mergeCell ref="H644:H645"/>
    <mergeCell ref="B629:K629"/>
    <mergeCell ref="C682:C688"/>
    <mergeCell ref="B689:B695"/>
    <mergeCell ref="A696:A702"/>
    <mergeCell ref="B696:B702"/>
    <mergeCell ref="C696:C702"/>
    <mergeCell ref="B711:B717"/>
    <mergeCell ref="A718:A724"/>
    <mergeCell ref="B718:B724"/>
    <mergeCell ref="C718:C724"/>
    <mergeCell ref="K630:K636"/>
    <mergeCell ref="A637:A643"/>
    <mergeCell ref="B637:B643"/>
    <mergeCell ref="C637:C643"/>
    <mergeCell ref="K637:K643"/>
    <mergeCell ref="K644:K650"/>
    <mergeCell ref="K651:K657"/>
    <mergeCell ref="C644:C657"/>
    <mergeCell ref="B644:B657"/>
    <mergeCell ref="A644:A657"/>
    <mergeCell ref="K675:K680"/>
    <mergeCell ref="A675:A680"/>
    <mergeCell ref="B675:B680"/>
    <mergeCell ref="C675:C680"/>
    <mergeCell ref="A747:A753"/>
    <mergeCell ref="B747:B753"/>
    <mergeCell ref="C747:C753"/>
    <mergeCell ref="B754:B760"/>
    <mergeCell ref="A689:A694"/>
    <mergeCell ref="C689:C694"/>
    <mergeCell ref="B732:K732"/>
    <mergeCell ref="A733:A738"/>
    <mergeCell ref="C733:C738"/>
    <mergeCell ref="E733:E734"/>
    <mergeCell ref="F733:F734"/>
    <mergeCell ref="G733:G734"/>
    <mergeCell ref="H733:H734"/>
    <mergeCell ref="I733:I734"/>
    <mergeCell ref="J733:J734"/>
    <mergeCell ref="K733:K738"/>
    <mergeCell ref="E725:E726"/>
    <mergeCell ref="F725:F726"/>
    <mergeCell ref="G725:G726"/>
    <mergeCell ref="E689:E690"/>
    <mergeCell ref="F689:F690"/>
    <mergeCell ref="G689:G690"/>
    <mergeCell ref="H689:H690"/>
    <mergeCell ref="J689:J690"/>
    <mergeCell ref="K689:K694"/>
    <mergeCell ref="B703:K703"/>
    <mergeCell ref="E696:E697"/>
    <mergeCell ref="F696:F697"/>
    <mergeCell ref="G696:G697"/>
    <mergeCell ref="H696:H697"/>
    <mergeCell ref="J696:J697"/>
    <mergeCell ref="K696:K701"/>
    <mergeCell ref="K1005:K1011"/>
    <mergeCell ref="E1005:E1006"/>
    <mergeCell ref="F1005:F1006"/>
    <mergeCell ref="G1005:G1006"/>
    <mergeCell ref="H1005:H1006"/>
    <mergeCell ref="I1005:I1006"/>
    <mergeCell ref="J1005:J1006"/>
    <mergeCell ref="A919:A925"/>
    <mergeCell ref="B919:B925"/>
    <mergeCell ref="C919:C925"/>
    <mergeCell ref="K919:K925"/>
    <mergeCell ref="K926:K932"/>
    <mergeCell ref="C926:C932"/>
    <mergeCell ref="B926:B932"/>
    <mergeCell ref="A926:A932"/>
    <mergeCell ref="A934:A940"/>
    <mergeCell ref="B934:B940"/>
    <mergeCell ref="C934:C940"/>
    <mergeCell ref="K934:K940"/>
    <mergeCell ref="A941:A947"/>
    <mergeCell ref="B941:B947"/>
    <mergeCell ref="K941:K947"/>
    <mergeCell ref="A964:A968"/>
    <mergeCell ref="B963:B968"/>
    <mergeCell ref="C965:C968"/>
    <mergeCell ref="K963:K968"/>
    <mergeCell ref="G926:G927"/>
    <mergeCell ref="H926:H927"/>
    <mergeCell ref="F941:F942"/>
    <mergeCell ref="G941:G942"/>
    <mergeCell ref="H941:H942"/>
    <mergeCell ref="I941:I942"/>
    <mergeCell ref="C977:C982"/>
    <mergeCell ref="E977:E978"/>
    <mergeCell ref="F977:F978"/>
    <mergeCell ref="G977:G978"/>
    <mergeCell ref="H977:H978"/>
    <mergeCell ref="J977:J978"/>
    <mergeCell ref="E970:E971"/>
    <mergeCell ref="F970:F971"/>
    <mergeCell ref="G970:G971"/>
    <mergeCell ref="K1019:K1025"/>
    <mergeCell ref="A1026:A1032"/>
    <mergeCell ref="C1026:C1032"/>
    <mergeCell ref="K1026:K1032"/>
    <mergeCell ref="B1042:B1048"/>
    <mergeCell ref="A1049:A1055"/>
    <mergeCell ref="B1049:B1055"/>
    <mergeCell ref="C1049:C1055"/>
    <mergeCell ref="K1049:K1055"/>
    <mergeCell ref="A1042:A1047"/>
    <mergeCell ref="C1042:C1047"/>
    <mergeCell ref="B984:B990"/>
    <mergeCell ref="C984:C990"/>
    <mergeCell ref="K984:K990"/>
    <mergeCell ref="A991:A997"/>
    <mergeCell ref="B991:B997"/>
    <mergeCell ref="K991:K997"/>
    <mergeCell ref="K998:K1004"/>
    <mergeCell ref="A998:A1004"/>
    <mergeCell ref="B998:B1004"/>
    <mergeCell ref="A1005:A1011"/>
    <mergeCell ref="B1005:B1011"/>
    <mergeCell ref="C1005:C1011"/>
    <mergeCell ref="B1056:B1062"/>
    <mergeCell ref="A1056:A1062"/>
    <mergeCell ref="K1056:K1062"/>
    <mergeCell ref="A1063:A1069"/>
    <mergeCell ref="B1063:B1069"/>
    <mergeCell ref="K1063:K1069"/>
    <mergeCell ref="K1070:K1076"/>
    <mergeCell ref="C1070:C1076"/>
    <mergeCell ref="B1070:B1076"/>
    <mergeCell ref="A1070:A1076"/>
    <mergeCell ref="E1049:E1050"/>
    <mergeCell ref="F1049:F1050"/>
    <mergeCell ref="G1049:G1050"/>
    <mergeCell ref="H1049:H1050"/>
    <mergeCell ref="I1049:I1050"/>
    <mergeCell ref="J1049:J1050"/>
    <mergeCell ref="E1056:E1057"/>
    <mergeCell ref="F1056:F1057"/>
    <mergeCell ref="G1056:G1057"/>
    <mergeCell ref="H1056:H1057"/>
    <mergeCell ref="J1056:J1057"/>
    <mergeCell ref="C1077:C1083"/>
    <mergeCell ref="K1077:K1083"/>
    <mergeCell ref="K1084:K1090"/>
    <mergeCell ref="B1084:B1090"/>
    <mergeCell ref="A1084:A1090"/>
    <mergeCell ref="C1084:C1090"/>
    <mergeCell ref="K1091:K1097"/>
    <mergeCell ref="B1091:B1097"/>
    <mergeCell ref="B1098:B1104"/>
    <mergeCell ref="C1098:C1104"/>
    <mergeCell ref="K1098:K1104"/>
    <mergeCell ref="B1105:B1111"/>
    <mergeCell ref="K1105:K1111"/>
    <mergeCell ref="B1112:B1118"/>
    <mergeCell ref="K1112:K1118"/>
    <mergeCell ref="B1119:B1125"/>
    <mergeCell ref="C1119:C1125"/>
    <mergeCell ref="K1119:K1125"/>
    <mergeCell ref="F1119:F1120"/>
    <mergeCell ref="G1119:G1120"/>
    <mergeCell ref="H1119:H1120"/>
    <mergeCell ref="I1119:I1120"/>
    <mergeCell ref="J1119:J1120"/>
    <mergeCell ref="A1105:A1110"/>
    <mergeCell ref="C1105:C1110"/>
    <mergeCell ref="E1105:E1106"/>
    <mergeCell ref="F1105:F1106"/>
    <mergeCell ref="G1105:G1106"/>
    <mergeCell ref="H1105:H1106"/>
    <mergeCell ref="J1105:J1106"/>
    <mergeCell ref="A1098:A1103"/>
    <mergeCell ref="E1098:E1099"/>
    <mergeCell ref="K1263:K1269"/>
    <mergeCell ref="B1263:B1269"/>
    <mergeCell ref="A1263:A1269"/>
    <mergeCell ref="A1132:A1138"/>
    <mergeCell ref="B1132:B1138"/>
    <mergeCell ref="C1132:C1138"/>
    <mergeCell ref="K1132:K1138"/>
    <mergeCell ref="K1139:K1146"/>
    <mergeCell ref="C1139:C1146"/>
    <mergeCell ref="B1139:B1146"/>
    <mergeCell ref="A1139:A1146"/>
    <mergeCell ref="K1148:K1154"/>
    <mergeCell ref="B1155:B1161"/>
    <mergeCell ref="K1155:K1161"/>
    <mergeCell ref="A1162:A1168"/>
    <mergeCell ref="B1162:B1168"/>
    <mergeCell ref="C1162:C1168"/>
    <mergeCell ref="K1162:K1168"/>
    <mergeCell ref="B1169:B1175"/>
    <mergeCell ref="A1169:A1175"/>
    <mergeCell ref="K1169:K1175"/>
    <mergeCell ref="G1132:G1133"/>
    <mergeCell ref="H1132:H1133"/>
    <mergeCell ref="J1132:J1133"/>
    <mergeCell ref="H1213:H1214"/>
    <mergeCell ref="J1213:J1214"/>
    <mergeCell ref="A1191:A1196"/>
    <mergeCell ref="C1191:C1196"/>
    <mergeCell ref="E1191:E1192"/>
    <mergeCell ref="E1256:E1257"/>
    <mergeCell ref="F1256:F1257"/>
    <mergeCell ref="G1256:G1257"/>
    <mergeCell ref="B1270:B1276"/>
    <mergeCell ref="C1270:C1276"/>
    <mergeCell ref="K1270:K1276"/>
    <mergeCell ref="C1292:C1297"/>
    <mergeCell ref="B1292:B1297"/>
    <mergeCell ref="A1292:A1297"/>
    <mergeCell ref="K1292:K1297"/>
    <mergeCell ref="C1299:C1305"/>
    <mergeCell ref="A1299:A1305"/>
    <mergeCell ref="B1306:B1312"/>
    <mergeCell ref="K1306:K1312"/>
    <mergeCell ref="K1299:K1305"/>
    <mergeCell ref="A1313:A1319"/>
    <mergeCell ref="B1313:B1319"/>
    <mergeCell ref="C1313:C1319"/>
    <mergeCell ref="K1313:K1319"/>
    <mergeCell ref="C1220:C1226"/>
    <mergeCell ref="K1220:K1226"/>
    <mergeCell ref="A1227:A1233"/>
    <mergeCell ref="B1227:B1233"/>
    <mergeCell ref="K1227:K1233"/>
    <mergeCell ref="A1234:A1240"/>
    <mergeCell ref="B1234:B1240"/>
    <mergeCell ref="C1234:C1240"/>
    <mergeCell ref="K1234:K1240"/>
    <mergeCell ref="K1242:K1248"/>
    <mergeCell ref="K1249:K1255"/>
    <mergeCell ref="B1249:B1255"/>
    <mergeCell ref="K1256:K1262"/>
    <mergeCell ref="B1256:B1262"/>
    <mergeCell ref="A1256:A1262"/>
    <mergeCell ref="C1256:C1262"/>
    <mergeCell ref="K1341:K1347"/>
    <mergeCell ref="C1341:C1347"/>
    <mergeCell ref="B1341:B1347"/>
    <mergeCell ref="A1341:A1347"/>
    <mergeCell ref="K1348:K1354"/>
    <mergeCell ref="C1348:C1354"/>
    <mergeCell ref="B1348:B1354"/>
    <mergeCell ref="A1348:A1354"/>
    <mergeCell ref="B1355:B1361"/>
    <mergeCell ref="A1355:A1361"/>
    <mergeCell ref="K1355:K1361"/>
    <mergeCell ref="K1362:K1368"/>
    <mergeCell ref="B1362:B1368"/>
    <mergeCell ref="A1362:A1368"/>
    <mergeCell ref="C1362:C1368"/>
    <mergeCell ref="K1369:K1375"/>
    <mergeCell ref="C1369:C1375"/>
    <mergeCell ref="A1369:A1375"/>
    <mergeCell ref="E1369:E1370"/>
    <mergeCell ref="F1369:F1370"/>
    <mergeCell ref="G1369:G1370"/>
    <mergeCell ref="H1369:H1370"/>
    <mergeCell ref="I1369:I1370"/>
    <mergeCell ref="J1369:J1370"/>
    <mergeCell ref="E1355:E1356"/>
    <mergeCell ref="F1355:F1356"/>
    <mergeCell ref="G1355:G1356"/>
    <mergeCell ref="H1355:H1356"/>
    <mergeCell ref="I1355:I1356"/>
    <mergeCell ref="J1355:J1356"/>
    <mergeCell ref="E1362:E1363"/>
    <mergeCell ref="F1362:F1363"/>
  </mergeCells>
  <hyperlinks>
    <hyperlink ref="E7" location="Par368" display="Par368"/>
    <hyperlink ref="F12" location="Par369" display="Par369"/>
    <hyperlink ref="G12" location="Par369" display="Par369"/>
    <hyperlink ref="C10" location="Par367" display="Par367"/>
    <hyperlink ref="E666" location="Par368" display="Par368"/>
    <hyperlink ref="F671" location="Par369" display="Par369"/>
    <hyperlink ref="G671" location="Par369" display="Par369"/>
    <hyperlink ref="C669" location="Par367" display="Par367"/>
    <hyperlink ref="E954" location="Par368" display="Par368"/>
    <hyperlink ref="F959" location="Par369" display="Par369"/>
    <hyperlink ref="G959" location="Par369" display="Par369"/>
    <hyperlink ref="C957" location="Par367" display="Par367"/>
    <hyperlink ref="E1283" location="Par368" display="Par368"/>
    <hyperlink ref="F1288" location="Par369" display="Par369"/>
    <hyperlink ref="G1288" location="Par369" display="Par369"/>
    <hyperlink ref="C1286" location="Par367" display="Par367"/>
  </hyperlink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перечень мероп.пр.</vt:lpstr>
      <vt:lpstr>подпрограммы учреждений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Гагарин</cp:lastModifiedBy>
  <cp:lastPrinted>2021-05-19T03:00:47Z</cp:lastPrinted>
  <dcterms:created xsi:type="dcterms:W3CDTF">2018-10-17T07:01:59Z</dcterms:created>
  <dcterms:modified xsi:type="dcterms:W3CDTF">2021-06-03T01:01:19Z</dcterms:modified>
</cp:coreProperties>
</file>